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Rjesenja\"/>
    </mc:Choice>
  </mc:AlternateContent>
  <xr:revisionPtr revIDLastSave="0" documentId="13_ncr:1_{F430F81D-5DEE-4719-ACA3-7EBF9E7FAAE8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Trajanje" sheetId="1" r:id="rId1"/>
    <sheet name="Prijavljene potrebe" sheetId="4" r:id="rId2"/>
    <sheet name="Tekući račun" sheetId="6" r:id="rId3"/>
    <sheet name="Uvoz" sheetId="5" r:id="rId4"/>
    <sheet name="Režijski troškovi" sheetId="9" r:id="rId5"/>
    <sheet name="Račun" sheetId="10" r:id="rId6"/>
    <sheet name="Dopunski 1" sheetId="7" r:id="rId7"/>
    <sheet name="Dopunski 2" sheetId="8" r:id="rId8"/>
  </sheets>
  <definedNames>
    <definedName name="Cijena">Račun!$I$3:$I$6</definedName>
    <definedName name="Proizvod">Račun!$H$3:$H$6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4" i="5"/>
  <c r="G15" i="8"/>
  <c r="F15" i="8"/>
  <c r="G14" i="8"/>
  <c r="F14" i="8"/>
  <c r="G13" i="8"/>
  <c r="F13" i="8"/>
  <c r="G12" i="8"/>
  <c r="F12" i="8"/>
  <c r="G11" i="8"/>
  <c r="F11" i="8"/>
  <c r="G10" i="8"/>
  <c r="F10" i="8"/>
  <c r="E16" i="8"/>
  <c r="D16" i="8"/>
  <c r="C16" i="8"/>
  <c r="B16" i="8"/>
  <c r="F14" i="7"/>
  <c r="F13" i="7"/>
  <c r="F12" i="7"/>
  <c r="F11" i="7"/>
  <c r="F10" i="7"/>
  <c r="F9" i="7"/>
  <c r="F8" i="7"/>
  <c r="F7" i="7"/>
  <c r="C14" i="7"/>
  <c r="D14" i="7" s="1"/>
  <c r="C13" i="7"/>
  <c r="D13" i="7" s="1"/>
  <c r="C12" i="7"/>
  <c r="D12" i="7" s="1"/>
  <c r="C11" i="7"/>
  <c r="D11" i="7" s="1"/>
  <c r="C10" i="7"/>
  <c r="D10" i="7" s="1"/>
  <c r="C9" i="7"/>
  <c r="D9" i="7" s="1"/>
  <c r="C8" i="7"/>
  <c r="D8" i="7" s="1"/>
  <c r="C7" i="7"/>
  <c r="D7" i="7" s="1"/>
  <c r="D10" i="10"/>
  <c r="E10" i="10" s="1"/>
  <c r="D9" i="10"/>
  <c r="D8" i="10"/>
  <c r="E8" i="10" s="1"/>
  <c r="D7" i="10"/>
  <c r="D6" i="10"/>
  <c r="E6" i="10" s="1"/>
  <c r="D5" i="10"/>
  <c r="D4" i="10"/>
  <c r="E4" i="10" s="1"/>
  <c r="D3" i="10"/>
  <c r="F13" i="9"/>
  <c r="E13" i="9"/>
  <c r="F12" i="9"/>
  <c r="E12" i="9"/>
  <c r="F11" i="9"/>
  <c r="E11" i="9"/>
  <c r="F10" i="9"/>
  <c r="E10" i="9"/>
  <c r="F9" i="9"/>
  <c r="E9" i="9"/>
  <c r="F8" i="9"/>
  <c r="F14" i="9" s="1"/>
  <c r="E8" i="9"/>
  <c r="E14" i="9" s="1"/>
  <c r="C14" i="9"/>
  <c r="D8" i="5"/>
  <c r="D7" i="5"/>
  <c r="D6" i="5"/>
  <c r="D5" i="5"/>
  <c r="D4" i="5"/>
  <c r="C9" i="5"/>
  <c r="B9" i="5"/>
  <c r="B10" i="5" s="1"/>
  <c r="E6" i="6"/>
  <c r="E7" i="6" s="1"/>
  <c r="E8" i="6" s="1"/>
  <c r="E9" i="6" s="1"/>
  <c r="E10" i="6" s="1"/>
  <c r="E11" i="6" s="1"/>
  <c r="E12" i="6" s="1"/>
  <c r="E13" i="6" s="1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6" i="4"/>
  <c r="E27" i="4"/>
  <c r="D27" i="4"/>
  <c r="H7" i="1"/>
  <c r="H8" i="1"/>
  <c r="H9" i="1"/>
  <c r="H10" i="1"/>
  <c r="H11" i="1"/>
  <c r="H12" i="1"/>
  <c r="H13" i="1"/>
  <c r="H14" i="1"/>
  <c r="H15" i="1"/>
  <c r="H6" i="1"/>
  <c r="G15" i="1"/>
  <c r="G14" i="1"/>
  <c r="G13" i="1"/>
  <c r="G12" i="1"/>
  <c r="G11" i="1"/>
  <c r="G10" i="1"/>
  <c r="G9" i="1"/>
  <c r="G8" i="1"/>
  <c r="G7" i="1"/>
  <c r="G6" i="1"/>
  <c r="F7" i="1"/>
  <c r="F8" i="1"/>
  <c r="F9" i="1"/>
  <c r="F10" i="1"/>
  <c r="F11" i="1"/>
  <c r="F12" i="1"/>
  <c r="F13" i="1"/>
  <c r="F14" i="1"/>
  <c r="F15" i="1"/>
  <c r="F6" i="1"/>
  <c r="D16" i="1"/>
  <c r="E16" i="1"/>
  <c r="C16" i="1"/>
  <c r="H16" i="1" s="1"/>
  <c r="G16" i="1" l="1"/>
  <c r="F16" i="1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6" i="4"/>
  <c r="H27" i="4" s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6" i="4"/>
  <c r="I27" i="4" s="1"/>
  <c r="G27" i="4"/>
  <c r="F27" i="4"/>
  <c r="C10" i="5"/>
  <c r="D9" i="5"/>
  <c r="D13" i="9"/>
  <c r="D12" i="9"/>
  <c r="D11" i="9"/>
  <c r="D10" i="9"/>
  <c r="D9" i="9"/>
  <c r="D8" i="9"/>
  <c r="D14" i="9" s="1"/>
  <c r="G9" i="9"/>
  <c r="G10" i="9"/>
  <c r="G11" i="9"/>
  <c r="G12" i="9"/>
  <c r="G13" i="9"/>
  <c r="D12" i="10"/>
  <c r="E3" i="10"/>
  <c r="E5" i="10"/>
  <c r="F5" i="10" s="1"/>
  <c r="E7" i="10"/>
  <c r="F7" i="10" s="1"/>
  <c r="E9" i="10"/>
  <c r="F9" i="10" s="1"/>
  <c r="E12" i="10"/>
  <c r="F12" i="10" s="1"/>
  <c r="F4" i="10"/>
  <c r="F6" i="10"/>
  <c r="F8" i="10"/>
  <c r="F10" i="10"/>
  <c r="F3" i="10"/>
  <c r="G8" i="9"/>
  <c r="G14" i="9" s="1"/>
  <c r="E8" i="5" l="1"/>
  <c r="E7" i="5"/>
  <c r="E6" i="5"/>
  <c r="E5" i="5"/>
  <c r="E4" i="5"/>
</calcChain>
</file>

<file path=xl/sharedStrings.xml><?xml version="1.0" encoding="utf-8"?>
<sst xmlns="http://schemas.openxmlformats.org/spreadsheetml/2006/main" count="195" uniqueCount="178">
  <si>
    <t>Žene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</si>
  <si>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</si>
  <si>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</si>
  <si>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</si>
  <si>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</si>
  <si>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</si>
  <si>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</si>
  <si>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</si>
  <si>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</si>
  <si>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60 i više</t>
  </si>
  <si>
    <t>Nezaposleni duže od 1 godine</t>
  </si>
  <si>
    <t>55 - 59</t>
  </si>
  <si>
    <t>Muškarci</t>
  </si>
  <si>
    <t>Dobne skupine</t>
  </si>
  <si>
    <t>Nezaposleni kraće od 1 godine</t>
  </si>
  <si>
    <t>A</t>
  </si>
  <si>
    <t>B</t>
  </si>
  <si>
    <t>C</t>
  </si>
  <si>
    <t>Rudarstvo i vađenje</t>
  </si>
  <si>
    <t>D</t>
  </si>
  <si>
    <t>Prerađivačka industrija</t>
  </si>
  <si>
    <t>E</t>
  </si>
  <si>
    <t>F</t>
  </si>
  <si>
    <t>Građevinarstvo</t>
  </si>
  <si>
    <t>G</t>
  </si>
  <si>
    <t>H</t>
  </si>
  <si>
    <t>I</t>
  </si>
  <si>
    <t>K</t>
  </si>
  <si>
    <t>L</t>
  </si>
  <si>
    <t>Javna uprava i obrana; obvezno socijalno osiguranje</t>
  </si>
  <si>
    <t>M</t>
  </si>
  <si>
    <t>Obrazovanje</t>
  </si>
  <si>
    <t>O</t>
  </si>
  <si>
    <t>P</t>
  </si>
  <si>
    <t xml:space="preserve"> UKUPNO</t>
  </si>
  <si>
    <t>Prijavljene potrebe za radnicima po djelatnostima</t>
  </si>
  <si>
    <t>Sveukupno nezaposleni</t>
  </si>
  <si>
    <t>Udio nezaposlenih duže od 1 god. u ukupnoj nezaposlenosti po dobnim skupinama</t>
  </si>
  <si>
    <t>Zemlja</t>
  </si>
  <si>
    <t>Uvoz u mil</t>
  </si>
  <si>
    <t>Izvoz u mil</t>
  </si>
  <si>
    <t>Italija</t>
  </si>
  <si>
    <t>Njemačka</t>
  </si>
  <si>
    <t>Francuska</t>
  </si>
  <si>
    <t>Austrija</t>
  </si>
  <si>
    <t>Grčka</t>
  </si>
  <si>
    <t>UKUPNO</t>
  </si>
  <si>
    <t>PROSJEK</t>
  </si>
  <si>
    <t>Ukupno nezaposleni duže od 1 godine</t>
  </si>
  <si>
    <t>Svega</t>
  </si>
  <si>
    <t>Udio pojedine djelatnosti u ukupnome broju (u %)</t>
  </si>
  <si>
    <t>1)</t>
  </si>
  <si>
    <t>Opis prihoda/rashoda</t>
  </si>
  <si>
    <t>Datum</t>
  </si>
  <si>
    <t>Prihod</t>
  </si>
  <si>
    <t>Rashod</t>
  </si>
  <si>
    <t>Stanje računa</t>
  </si>
  <si>
    <t>Vođenje tekućeg računa</t>
  </si>
  <si>
    <t>Prijenos iz prethodnog mjeseca</t>
  </si>
  <si>
    <t>Stipendija za svibanj</t>
  </si>
  <si>
    <t>Stanarina</t>
  </si>
  <si>
    <t>Troškovi prehrane</t>
  </si>
  <si>
    <t>Plaćeni poslovi-student servis</t>
  </si>
  <si>
    <t>Potrošnja - dm</t>
  </si>
  <si>
    <t>Izlazak - piće</t>
  </si>
  <si>
    <t>Potrošnja - odjeća</t>
  </si>
  <si>
    <t>Kupnja knjiga</t>
  </si>
  <si>
    <r>
      <rPr>
        <b/>
        <sz val="16"/>
        <rFont val="Arial"/>
        <family val="2"/>
        <charset val="238"/>
      </rPr>
      <t>Zadatak:</t>
    </r>
    <r>
      <rPr>
        <b/>
        <sz val="12"/>
        <rFont val="Arial"/>
        <family val="2"/>
        <charset val="238"/>
      </rPr>
      <t xml:space="preserve"> Na temelju poznatih podataka izračunajte broj zaposlenih muškaraca i udio žena i muškaraca u ukupnome broju zaposlenih po godinama.</t>
    </r>
  </si>
  <si>
    <t>Udio muškaraca
u %</t>
  </si>
  <si>
    <t>Udio žena u %</t>
  </si>
  <si>
    <t xml:space="preserve">(ANNUAL AVERAGE) </t>
  </si>
  <si>
    <r>
      <rPr>
        <b/>
        <sz val="16"/>
        <rFont val="Arial"/>
        <family val="2"/>
        <charset val="238"/>
      </rPr>
      <t>Zadatak:</t>
    </r>
    <r>
      <rPr>
        <b/>
        <sz val="12"/>
        <rFont val="Arial"/>
        <family val="2"/>
        <charset val="238"/>
      </rPr>
      <t xml:space="preserve"> U stupcu F i G izračunajte indekse, a u 16. retku stopu nezaposlenosti</t>
    </r>
  </si>
  <si>
    <t>AKTIVNO STANOVNIŠTVO REPUBLIKE HRVATSKE PREMA ADMINISTRATIVNIM IZVORIMA I SPOLU</t>
  </si>
  <si>
    <t>ukupno</t>
  </si>
  <si>
    <t>žene</t>
  </si>
  <si>
    <t>Aktivno stanovništvo</t>
  </si>
  <si>
    <t>  Ukupno zaposleni</t>
  </si>
  <si>
    <r>
      <t>    Zaposleni u pravnim osobama</t>
    </r>
    <r>
      <rPr>
        <vertAlign val="superscript"/>
        <sz val="11"/>
        <rFont val="Arial Narrow"/>
        <family val="2"/>
        <charset val="238"/>
      </rPr>
      <t>1)</t>
    </r>
  </si>
  <si>
    <r>
      <t>    Zaposleni u obrtu i slobodnim profesijama</t>
    </r>
    <r>
      <rPr>
        <vertAlign val="superscript"/>
        <sz val="11"/>
        <rFont val="Arial Narrow"/>
        <family val="2"/>
        <charset val="238"/>
      </rPr>
      <t>2)</t>
    </r>
  </si>
  <si>
    <r>
      <t>    Zaposleni osiguranici poljoprivrednici</t>
    </r>
    <r>
      <rPr>
        <vertAlign val="superscript"/>
        <sz val="11"/>
        <rFont val="Arial Narrow"/>
        <family val="2"/>
        <charset val="238"/>
      </rPr>
      <t>2)</t>
    </r>
  </si>
  <si>
    <r>
      <t>  Nezaposleni</t>
    </r>
    <r>
      <rPr>
        <vertAlign val="superscript"/>
        <sz val="11"/>
        <rFont val="Arial Narrow"/>
        <family val="2"/>
        <charset val="238"/>
      </rPr>
      <t>3)</t>
    </r>
  </si>
  <si>
    <r>
      <t>Stopa registrirane nezaposlenosti</t>
    </r>
    <r>
      <rPr>
        <vertAlign val="superscript"/>
        <sz val="11"/>
        <rFont val="Arial Narrow"/>
        <family val="2"/>
        <charset val="238"/>
      </rPr>
      <t>4)</t>
    </r>
    <r>
      <rPr>
        <sz val="11"/>
        <rFont val="Arial Narrow"/>
        <family val="2"/>
        <charset val="238"/>
      </rPr>
      <t>, %</t>
    </r>
  </si>
  <si>
    <t>2 (3 + 7)</t>
  </si>
  <si>
    <t>5 (3 - 4)</t>
  </si>
  <si>
    <t>7 (2 - 3)</t>
  </si>
  <si>
    <t>6 (3 / 2 *100)</t>
  </si>
  <si>
    <t>5 (4 / 3 *100)</t>
  </si>
  <si>
    <t>6 (4 - 3)</t>
  </si>
  <si>
    <t>Indeks je vrsta relativnoga broja koji pokazuje odnose između pojedinih stanja jedne ili skupine pojava. izračunava se po formuli: vrijednost / bazna vrijednost * 100</t>
  </si>
  <si>
    <t>Račun za struju</t>
  </si>
  <si>
    <t>Račun za vodu</t>
  </si>
  <si>
    <t>Troškovi čišćenja</t>
  </si>
  <si>
    <t>Red.br.</t>
  </si>
  <si>
    <t>Broj članova domaćinstva</t>
  </si>
  <si>
    <t>Voda</t>
  </si>
  <si>
    <t>Struja</t>
  </si>
  <si>
    <t>Čišćenje</t>
  </si>
  <si>
    <t>Ukupno</t>
  </si>
  <si>
    <t>1.</t>
  </si>
  <si>
    <t>Horvat</t>
  </si>
  <si>
    <t>2.</t>
  </si>
  <si>
    <t>Antić</t>
  </si>
  <si>
    <t>3.</t>
  </si>
  <si>
    <t>Jaranko</t>
  </si>
  <si>
    <t>4.</t>
  </si>
  <si>
    <t>Višnjić</t>
  </si>
  <si>
    <t>5.</t>
  </si>
  <si>
    <t>Markan</t>
  </si>
  <si>
    <t>6.</t>
  </si>
  <si>
    <t>Vidrić</t>
  </si>
  <si>
    <t>Proizvod</t>
  </si>
  <si>
    <t>Količina</t>
  </si>
  <si>
    <t>Jedinična cijena</t>
  </si>
  <si>
    <t>Ukupna cijena bez PDV-a</t>
  </si>
  <si>
    <t>Iznos PDV-a</t>
  </si>
  <si>
    <t>Cijena s PDV-om</t>
  </si>
  <si>
    <t>Računalo</t>
  </si>
  <si>
    <t>Pisač</t>
  </si>
  <si>
    <t>Ekran</t>
  </si>
  <si>
    <t>USB stick</t>
  </si>
  <si>
    <t>UKUPNO:</t>
  </si>
  <si>
    <t>Stopa PDV-a:</t>
  </si>
  <si>
    <t>2021.</t>
  </si>
  <si>
    <t>2022.</t>
  </si>
  <si>
    <r>
      <t>Indeks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  <charset val="238"/>
      </rPr>
      <t xml:space="preserve">
2022./2021.</t>
    </r>
  </si>
  <si>
    <t>Razlika
2022.-2021.</t>
  </si>
  <si>
    <t>Poljoprivreda, šumarstvo i ribarstvo</t>
  </si>
  <si>
    <t>Opskrba električnom energijom, plinom, parom i klimatizacija</t>
  </si>
  <si>
    <t>Opskrba vodom; uklanjanje otpadnih voda, gospodarenje otpadom…</t>
  </si>
  <si>
    <t>Trgovina na veliko i na malo; popravak motornih vozila i motocikala</t>
  </si>
  <si>
    <t>Prijevoz i skladištenje</t>
  </si>
  <si>
    <t>Djelatnosti pružanja smještaja te pripreme i usluživanja hrane</t>
  </si>
  <si>
    <t>Informacije i komunikacije</t>
  </si>
  <si>
    <t>Financijske djelatnosti i djelatnosti osiguranja</t>
  </si>
  <si>
    <t>Poslovanje nekretninama</t>
  </si>
  <si>
    <t>Stručne, znanstvene i tehničke djelatnosti</t>
  </si>
  <si>
    <t>Administrativne i pomoćne uslužne djelatnosti</t>
  </si>
  <si>
    <t>Djelatnosti zdravstvene zaštite i socijalne skrbi</t>
  </si>
  <si>
    <t>Umjetnost, zabava i rekreacija</t>
  </si>
  <si>
    <t>Ostale uslužne djelatnosti</t>
  </si>
  <si>
    <t>Djelatnosti kućanstava kao poslodavaca; djelatnosti kućanstava…</t>
  </si>
  <si>
    <t>Djelatnosti izvanteritorijalnih organizacija i tijela</t>
  </si>
  <si>
    <t>J</t>
  </si>
  <si>
    <t>N</t>
  </si>
  <si>
    <t>Q</t>
  </si>
  <si>
    <t>R</t>
  </si>
  <si>
    <t>S</t>
  </si>
  <si>
    <t>T</t>
  </si>
  <si>
    <t>U</t>
  </si>
  <si>
    <t>Godina</t>
  </si>
  <si>
    <t>Muškaci</t>
  </si>
  <si>
    <t>Broj zaposlenih
(godišnji prosjek)</t>
  </si>
  <si>
    <t>2015.</t>
  </si>
  <si>
    <t>2016.</t>
  </si>
  <si>
    <t>2017.</t>
  </si>
  <si>
    <t>2018.</t>
  </si>
  <si>
    <t>2019.</t>
  </si>
  <si>
    <t>2020.</t>
  </si>
  <si>
    <t>Zaposlenost prema administrativnim podacima</t>
  </si>
  <si>
    <t>1) Rezulat obrade podataka iz obrasca JOPPD.</t>
  </si>
  <si>
    <t>2) Podaci su preuzeti iz evidencije aktivnih osiguranika Hrvatskog zavoda za mirovinsko osiguranje.</t>
  </si>
  <si>
    <t>3) Podaci su preuzeti od Hrvatskog zavoda za zapošljavanje.</t>
  </si>
  <si>
    <t>4) Stopa nezaposlenosti izračunava se kao odnos nezaposlenih prema ukupnome aktivnom stanovništvu.</t>
  </si>
  <si>
    <t>III. 2023.</t>
  </si>
  <si>
    <t>III. 2022.</t>
  </si>
  <si>
    <t>Indeks</t>
  </si>
  <si>
    <t>Nezaposlene osobe prema trajanju nezaposlenosti, dobi i spolu, stanje 31. prosinca 2022. godine</t>
  </si>
  <si>
    <t>Omjer izvoza i uvoza</t>
  </si>
  <si>
    <t>Izvoz u odnosu na prosjek</t>
  </si>
  <si>
    <t>Izvoz u odnosu na Njemačku</t>
  </si>
  <si>
    <t xml:space="preserve">  Djelatnost (NKZ 2007)</t>
  </si>
  <si>
    <t>Uvoz i izvoz RH u odabrane zemlje EU u 2022. godini</t>
  </si>
  <si>
    <r>
      <rPr>
        <b/>
        <i/>
        <sz val="10"/>
        <rFont val="Arial"/>
        <family val="2"/>
        <charset val="238"/>
      </rPr>
      <t>Izvor</t>
    </r>
    <r>
      <rPr>
        <i/>
        <sz val="10"/>
        <rFont val="Arial"/>
        <family val="2"/>
        <charset val="238"/>
      </rPr>
      <t>: DZS, Statistika u nizu, raspoloživo na URL: https://podaci.dzs.hr/hr/statistika-u-nizu/, Zaposlenost - Administrativni izvori, Tab. 9.2.3., pristupano 12.5.2023.</t>
    </r>
  </si>
  <si>
    <r>
      <rPr>
        <b/>
        <i/>
        <sz val="10"/>
        <rFont val="Arial"/>
        <family val="2"/>
        <charset val="238"/>
      </rPr>
      <t>Izvor</t>
    </r>
    <r>
      <rPr>
        <i/>
        <sz val="10"/>
        <rFont val="Arial"/>
        <family val="2"/>
        <charset val="238"/>
      </rPr>
      <t>: DZS, Statistika u nizu, raspoloživo na URL: https://podaci.dzs.hr/hr/statistika-u-nizu/, Zaposlenost - Administrativni izvori, Tab. 9.2.2., pristupano 12.5.2023.</t>
    </r>
  </si>
  <si>
    <t>Obračun režijskih troškova stambene zgrade</t>
  </si>
  <si>
    <t>Prezime stanara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</si>
  <si>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9.5.2023.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</si>
  <si>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Robna razmjena s inozemstvom, Tab. 4.2.1.5., pristupano 12.5.2023.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</si>
</sst>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kn&quot;_-;\-* #,##0.00\ &quot;kn&quot;_-;_-* &quot;-&quot;??\ &quot;kn&quot;_-;_-@_-"/>
    <numFmt numFmtId="164" formatCode="_-* #,##0.00\ _k_n_-;\-* #,##0.00\ _k_n_-;_-* &quot;-&quot;??\ _k_n_-;_-@_-"/>
    <numFmt numFmtId="165" formatCode="0.0"/>
    <numFmt numFmtId="166" formatCode="#,##0.0"/>
    <numFmt numFmtId="167" formatCode="#,##0.00\ [$€-1]"/>
    <numFmt numFmtId="168" formatCode="dd/mm/yyyy/"/>
    <numFmt numFmtId="169" formatCode="#\ ###\ ##0"/>
    <numFmt numFmtId="170" formatCode="#,##0.00\ &quot;kn&quot;"/>
    <numFmt numFmtId="171" formatCode="_-* #,##0.00\ _K_n_-;\-* #,##0.00\ _K_n_-;_-* &quot;-&quot;??\ _K_n_-;_-@_-"/>
    <numFmt numFmtId="172" formatCode="#,##0.00_ ;\-#,##0.00\ "/>
    <numFmt numFmtId="173" formatCode="_-* #,##0.00\ [$€-1]_-;\-* #,##0.00\ [$€-1]_-;_-* &quot;-&quot;??\ [$€-1]_-;_-@_-"/>
  </numFmts>
  <fonts count="3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i/>
      <sz val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u/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auto="1"/>
      </bottom>
      <diagonal/>
    </border>
    <border>
      <left/>
      <right style="thick">
        <color indexed="64"/>
      </right>
      <top/>
      <bottom style="thick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auto="1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44" fontId="1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44" fontId="29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3" fontId="3" fillId="0" borderId="3" xfId="2" applyNumberFormat="1" applyBorder="1" applyAlignment="1">
      <alignment horizontal="right" vertical="center" wrapText="1"/>
    </xf>
    <xf numFmtId="3" fontId="3" fillId="0" borderId="4" xfId="2" applyNumberFormat="1" applyBorder="1" applyAlignment="1">
      <alignment horizontal="right" vertical="center" wrapText="1"/>
    </xf>
    <xf numFmtId="0" fontId="3" fillId="0" borderId="5" xfId="2" applyBorder="1" applyAlignment="1">
      <alignment horizontal="center" vertical="center" wrapText="1"/>
    </xf>
    <xf numFmtId="3" fontId="3" fillId="0" borderId="6" xfId="2" applyNumberFormat="1" applyBorder="1" applyAlignment="1">
      <alignment horizontal="right" vertical="center" wrapText="1"/>
    </xf>
    <xf numFmtId="0" fontId="3" fillId="0" borderId="7" xfId="2" applyBorder="1" applyAlignment="1">
      <alignment horizontal="center" vertical="center" wrapText="1"/>
    </xf>
    <xf numFmtId="3" fontId="3" fillId="0" borderId="8" xfId="2" applyNumberFormat="1" applyBorder="1" applyAlignment="1">
      <alignment horizontal="right" vertical="center" wrapText="1"/>
    </xf>
    <xf numFmtId="3" fontId="3" fillId="0" borderId="11" xfId="2" applyNumberFormat="1" applyBorder="1" applyAlignment="1">
      <alignment horizontal="right" vertical="center" wrapText="1"/>
    </xf>
    <xf numFmtId="3" fontId="3" fillId="0" borderId="12" xfId="2" applyNumberFormat="1" applyBorder="1" applyAlignment="1">
      <alignment horizontal="right" vertical="center" wrapText="1"/>
    </xf>
    <xf numFmtId="3" fontId="3" fillId="0" borderId="13" xfId="2" applyNumberFormat="1" applyBorder="1" applyAlignment="1">
      <alignment horizontal="right" vertical="center" wrapText="1"/>
    </xf>
    <xf numFmtId="3" fontId="3" fillId="0" borderId="15" xfId="2" applyNumberFormat="1" applyBorder="1" applyAlignment="1">
      <alignment horizontal="right" vertical="center" wrapText="1"/>
    </xf>
    <xf numFmtId="3" fontId="3" fillId="0" borderId="5" xfId="2" applyNumberFormat="1" applyBorder="1" applyAlignment="1">
      <alignment horizontal="right" vertical="center" wrapText="1"/>
    </xf>
    <xf numFmtId="3" fontId="3" fillId="0" borderId="7" xfId="2" applyNumberFormat="1" applyBorder="1" applyAlignment="1">
      <alignment horizontal="right" vertical="center" wrapText="1"/>
    </xf>
    <xf numFmtId="165" fontId="3" fillId="0" borderId="15" xfId="2" applyNumberForma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17" xfId="1" applyFont="1" applyBorder="1" applyAlignment="1">
      <alignment horizontal="center" vertical="center"/>
    </xf>
    <xf numFmtId="3" fontId="6" fillId="0" borderId="18" xfId="1" applyNumberFormat="1" applyFont="1" applyBorder="1" applyAlignment="1">
      <alignment vertical="center" wrapText="1"/>
    </xf>
    <xf numFmtId="165" fontId="6" fillId="0" borderId="18" xfId="1" applyNumberFormat="1" applyFont="1" applyBorder="1" applyAlignment="1">
      <alignment vertical="center" wrapText="1"/>
    </xf>
    <xf numFmtId="0" fontId="7" fillId="0" borderId="19" xfId="1" applyFont="1" applyBorder="1" applyAlignment="1">
      <alignment horizontal="center" vertical="center"/>
    </xf>
    <xf numFmtId="3" fontId="6" fillId="0" borderId="20" xfId="1" applyNumberFormat="1" applyFont="1" applyBorder="1" applyAlignment="1">
      <alignment vertical="center" wrapText="1"/>
    </xf>
    <xf numFmtId="165" fontId="6" fillId="0" borderId="20" xfId="1" applyNumberFormat="1" applyFont="1" applyBorder="1" applyAlignment="1">
      <alignment vertical="center" wrapText="1"/>
    </xf>
    <xf numFmtId="0" fontId="6" fillId="0" borderId="19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21" xfId="1" applyFont="1" applyBorder="1" applyAlignment="1">
      <alignment horizontal="left" vertical="center" wrapText="1"/>
    </xf>
    <xf numFmtId="166" fontId="6" fillId="0" borderId="18" xfId="1" applyNumberFormat="1" applyFont="1" applyBorder="1" applyAlignment="1">
      <alignment vertical="center" wrapText="1"/>
    </xf>
    <xf numFmtId="166" fontId="6" fillId="0" borderId="20" xfId="1" applyNumberFormat="1" applyFont="1" applyBorder="1" applyAlignment="1">
      <alignment vertical="center" wrapText="1"/>
    </xf>
    <xf numFmtId="0" fontId="3" fillId="0" borderId="15" xfId="2" applyBorder="1" applyAlignment="1">
      <alignment horizontal="center" vertical="center" wrapText="1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11" fillId="0" borderId="10" xfId="3" applyFont="1" applyBorder="1" applyAlignment="1">
      <alignment horizontal="center" vertical="center" wrapText="1"/>
    </xf>
    <xf numFmtId="0" fontId="11" fillId="0" borderId="0" xfId="3" applyFont="1" applyAlignment="1">
      <alignment vertical="center" wrapText="1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11" fillId="0" borderId="10" xfId="3" applyFont="1" applyBorder="1" applyAlignment="1">
      <alignment vertical="center"/>
    </xf>
    <xf numFmtId="0" fontId="6" fillId="2" borderId="16" xfId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vertical="center"/>
    </xf>
    <xf numFmtId="0" fontId="13" fillId="2" borderId="10" xfId="1" applyFont="1" applyFill="1" applyBorder="1" applyAlignment="1">
      <alignment vertical="center"/>
    </xf>
    <xf numFmtId="3" fontId="14" fillId="2" borderId="1" xfId="1" applyNumberFormat="1" applyFont="1" applyFill="1" applyBorder="1" applyAlignment="1">
      <alignment vertical="center"/>
    </xf>
    <xf numFmtId="165" fontId="14" fillId="2" borderId="1" xfId="1" applyNumberFormat="1" applyFont="1" applyFill="1" applyBorder="1" applyAlignment="1">
      <alignment vertical="center"/>
    </xf>
    <xf numFmtId="166" fontId="14" fillId="2" borderId="1" xfId="1" applyNumberFormat="1" applyFont="1" applyFill="1" applyBorder="1" applyAlignment="1">
      <alignment vertical="center"/>
    </xf>
    <xf numFmtId="0" fontId="3" fillId="2" borderId="10" xfId="2" applyFill="1" applyBorder="1" applyAlignment="1">
      <alignment horizontal="center" vertical="center" wrapText="1"/>
    </xf>
    <xf numFmtId="0" fontId="3" fillId="2" borderId="1" xfId="2" applyFill="1" applyBorder="1" applyAlignment="1">
      <alignment horizontal="center" vertical="center"/>
    </xf>
    <xf numFmtId="0" fontId="3" fillId="2" borderId="2" xfId="2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center" vertical="center" wrapText="1"/>
    </xf>
    <xf numFmtId="3" fontId="15" fillId="2" borderId="9" xfId="2" applyNumberFormat="1" applyFont="1" applyFill="1" applyBorder="1" applyAlignment="1">
      <alignment horizontal="right" vertical="center" wrapText="1"/>
    </xf>
    <xf numFmtId="3" fontId="15" fillId="2" borderId="1" xfId="2" applyNumberFormat="1" applyFont="1" applyFill="1" applyBorder="1" applyAlignment="1">
      <alignment horizontal="right" vertical="center" wrapText="1"/>
    </xf>
    <xf numFmtId="165" fontId="15" fillId="2" borderId="1" xfId="2" applyNumberFormat="1" applyFont="1" applyFill="1" applyBorder="1" applyAlignment="1">
      <alignment horizontal="right" vertical="center" wrapText="1"/>
    </xf>
    <xf numFmtId="0" fontId="17" fillId="0" borderId="0" xfId="1" applyFont="1" applyAlignment="1">
      <alignment horizontal="center" vertical="top"/>
    </xf>
    <xf numFmtId="0" fontId="20" fillId="0" borderId="0" xfId="0" applyFont="1" applyAlignment="1">
      <alignment vertical="center"/>
    </xf>
    <xf numFmtId="0" fontId="21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168" fontId="20" fillId="0" borderId="0" xfId="0" applyNumberFormat="1" applyFont="1" applyAlignment="1">
      <alignment vertical="center"/>
    </xf>
    <xf numFmtId="0" fontId="1" fillId="0" borderId="0" xfId="5"/>
    <xf numFmtId="0" fontId="2" fillId="0" borderId="0" xfId="5" applyFont="1" applyAlignment="1">
      <alignment vertical="center"/>
    </xf>
    <xf numFmtId="0" fontId="1" fillId="0" borderId="0" xfId="5" applyAlignment="1">
      <alignment vertical="center"/>
    </xf>
    <xf numFmtId="0" fontId="24" fillId="0" borderId="0" xfId="5" applyFont="1" applyAlignment="1">
      <alignment vertical="center"/>
    </xf>
    <xf numFmtId="0" fontId="5" fillId="6" borderId="28" xfId="5" applyFont="1" applyFill="1" applyBorder="1" applyAlignment="1">
      <alignment horizontal="center" vertical="center" wrapText="1"/>
    </xf>
    <xf numFmtId="3" fontId="1" fillId="7" borderId="1" xfId="5" applyNumberFormat="1" applyFill="1" applyBorder="1" applyAlignment="1">
      <alignment horizontal="center" vertical="center"/>
    </xf>
    <xf numFmtId="3" fontId="1" fillId="0" borderId="1" xfId="5" applyNumberFormat="1" applyBorder="1" applyAlignment="1">
      <alignment horizontal="center" vertical="center"/>
    </xf>
    <xf numFmtId="166" fontId="1" fillId="0" borderId="1" xfId="5" applyNumberFormat="1" applyBorder="1" applyAlignment="1">
      <alignment horizontal="center" vertical="center"/>
    </xf>
    <xf numFmtId="166" fontId="1" fillId="0" borderId="29" xfId="5" applyNumberFormat="1" applyBorder="1" applyAlignment="1">
      <alignment horizontal="center" vertical="center"/>
    </xf>
    <xf numFmtId="0" fontId="5" fillId="6" borderId="30" xfId="5" applyFont="1" applyFill="1" applyBorder="1" applyAlignment="1">
      <alignment horizontal="center" vertical="center" wrapText="1"/>
    </xf>
    <xf numFmtId="3" fontId="1" fillId="7" borderId="31" xfId="5" applyNumberFormat="1" applyFill="1" applyBorder="1" applyAlignment="1">
      <alignment horizontal="center" vertical="center"/>
    </xf>
    <xf numFmtId="3" fontId="1" fillId="0" borderId="31" xfId="5" applyNumberFormat="1" applyBorder="1" applyAlignment="1">
      <alignment horizontal="center" vertical="center"/>
    </xf>
    <xf numFmtId="166" fontId="1" fillId="0" borderId="31" xfId="5" applyNumberFormat="1" applyBorder="1" applyAlignment="1">
      <alignment horizontal="center" vertical="center"/>
    </xf>
    <xf numFmtId="166" fontId="1" fillId="0" borderId="32" xfId="5" applyNumberFormat="1" applyBorder="1" applyAlignment="1">
      <alignment horizontal="center" vertical="center"/>
    </xf>
    <xf numFmtId="0" fontId="11" fillId="0" borderId="0" xfId="5" applyFont="1"/>
    <xf numFmtId="0" fontId="25" fillId="0" borderId="0" xfId="5" applyFont="1"/>
    <xf numFmtId="0" fontId="26" fillId="0" borderId="38" xfId="5" applyFont="1" applyBorder="1" applyAlignment="1">
      <alignment horizontal="center" wrapText="1"/>
    </xf>
    <xf numFmtId="169" fontId="26" fillId="0" borderId="0" xfId="5" applyNumberFormat="1" applyFont="1" applyAlignment="1">
      <alignment horizontal="right" vertical="center" wrapText="1"/>
    </xf>
    <xf numFmtId="169" fontId="26" fillId="0" borderId="35" xfId="5" applyNumberFormat="1" applyFont="1" applyBorder="1" applyAlignment="1">
      <alignment horizontal="right" vertical="center" wrapText="1"/>
    </xf>
    <xf numFmtId="0" fontId="11" fillId="0" borderId="0" xfId="5" applyFont="1" applyAlignment="1">
      <alignment vertical="center"/>
    </xf>
    <xf numFmtId="165" fontId="26" fillId="0" borderId="40" xfId="5" applyNumberFormat="1" applyFont="1" applyBorder="1" applyAlignment="1">
      <alignment horizontal="right" vertical="center" wrapText="1"/>
    </xf>
    <xf numFmtId="165" fontId="26" fillId="0" borderId="39" xfId="5" applyNumberFormat="1" applyFont="1" applyBorder="1" applyAlignment="1">
      <alignment horizontal="right" vertical="center" wrapText="1"/>
    </xf>
    <xf numFmtId="0" fontId="26" fillId="0" borderId="44" xfId="5" applyFont="1" applyBorder="1" applyAlignment="1">
      <alignment horizontal="center" wrapText="1"/>
    </xf>
    <xf numFmtId="0" fontId="26" fillId="0" borderId="43" xfId="5" applyFont="1" applyBorder="1" applyAlignment="1">
      <alignment horizontal="center" wrapText="1"/>
    </xf>
    <xf numFmtId="165" fontId="26" fillId="0" borderId="36" xfId="5" applyNumberFormat="1" applyFont="1" applyBorder="1" applyAlignment="1">
      <alignment horizontal="right" vertical="center" wrapText="1"/>
    </xf>
    <xf numFmtId="165" fontId="26" fillId="0" borderId="42" xfId="5" applyNumberFormat="1" applyFont="1" applyBorder="1" applyAlignment="1">
      <alignment horizontal="right" vertical="center" wrapText="1"/>
    </xf>
    <xf numFmtId="165" fontId="26" fillId="0" borderId="45" xfId="5" applyNumberFormat="1" applyFont="1" applyBorder="1" applyAlignment="1">
      <alignment horizontal="right" vertical="center" wrapText="1"/>
    </xf>
    <xf numFmtId="165" fontId="26" fillId="0" borderId="46" xfId="5" applyNumberFormat="1" applyFont="1" applyBorder="1" applyAlignment="1">
      <alignment horizontal="right" vertical="center" wrapText="1"/>
    </xf>
    <xf numFmtId="0" fontId="26" fillId="0" borderId="48" xfId="5" applyFont="1" applyBorder="1" applyAlignment="1">
      <alignment vertical="center" wrapText="1"/>
    </xf>
    <xf numFmtId="0" fontId="26" fillId="0" borderId="50" xfId="5" applyFont="1" applyBorder="1" applyAlignment="1">
      <alignment vertical="center" wrapText="1"/>
    </xf>
    <xf numFmtId="0" fontId="3" fillId="0" borderId="0" xfId="2" applyAlignment="1">
      <alignment horizontal="center" vertical="center" wrapText="1"/>
    </xf>
    <xf numFmtId="0" fontId="11" fillId="0" borderId="0" xfId="7" applyFont="1" applyAlignment="1">
      <alignment vertical="center"/>
    </xf>
    <xf numFmtId="0" fontId="10" fillId="9" borderId="0" xfId="7" applyFont="1" applyFill="1" applyAlignment="1">
      <alignment horizontal="left" vertical="center"/>
    </xf>
    <xf numFmtId="0" fontId="10" fillId="9" borderId="0" xfId="7" applyFont="1" applyFill="1" applyAlignment="1">
      <alignment horizontal="center" vertical="center" wrapText="1"/>
    </xf>
    <xf numFmtId="170" fontId="10" fillId="9" borderId="0" xfId="7" applyNumberFormat="1" applyFont="1" applyFill="1" applyAlignment="1">
      <alignment horizontal="center" vertical="center"/>
    </xf>
    <xf numFmtId="170" fontId="11" fillId="0" borderId="0" xfId="7" applyNumberFormat="1" applyFont="1" applyAlignment="1">
      <alignment vertical="center"/>
    </xf>
    <xf numFmtId="0" fontId="11" fillId="0" borderId="0" xfId="7" applyFont="1" applyAlignment="1">
      <alignment horizontal="center" vertical="center"/>
    </xf>
    <xf numFmtId="0" fontId="10" fillId="0" borderId="0" xfId="7" applyFont="1" applyAlignment="1">
      <alignment horizontal="left" vertical="center"/>
    </xf>
    <xf numFmtId="0" fontId="10" fillId="9" borderId="0" xfId="7" applyFont="1" applyFill="1" applyAlignment="1">
      <alignment vertical="center"/>
    </xf>
    <xf numFmtId="170" fontId="10" fillId="0" borderId="0" xfId="7" applyNumberFormat="1" applyFont="1" applyAlignment="1">
      <alignment horizontal="center" vertical="center"/>
    </xf>
    <xf numFmtId="171" fontId="11" fillId="0" borderId="0" xfId="8" applyNumberFormat="1" applyFont="1" applyAlignment="1">
      <alignment horizontal="right" vertical="center"/>
    </xf>
    <xf numFmtId="0" fontId="10" fillId="0" borderId="0" xfId="7" applyFont="1" applyAlignment="1">
      <alignment vertical="center"/>
    </xf>
    <xf numFmtId="170" fontId="11" fillId="0" borderId="0" xfId="7" applyNumberFormat="1" applyFont="1" applyAlignment="1">
      <alignment horizontal="right" vertical="center"/>
    </xf>
    <xf numFmtId="0" fontId="10" fillId="0" borderId="0" xfId="7" applyFont="1" applyAlignment="1">
      <alignment horizontal="center" vertical="center"/>
    </xf>
    <xf numFmtId="44" fontId="11" fillId="0" borderId="0" xfId="9" applyFont="1" applyAlignment="1">
      <alignment vertical="center"/>
    </xf>
    <xf numFmtId="0" fontId="29" fillId="0" borderId="0" xfId="7" applyAlignment="1">
      <alignment wrapText="1"/>
    </xf>
    <xf numFmtId="0" fontId="10" fillId="0" borderId="0" xfId="7" applyFont="1" applyAlignment="1">
      <alignment horizontal="right" wrapText="1"/>
    </xf>
    <xf numFmtId="0" fontId="29" fillId="0" borderId="0" xfId="7" applyAlignment="1">
      <alignment horizontal="right" wrapText="1"/>
    </xf>
    <xf numFmtId="9" fontId="30" fillId="12" borderId="0" xfId="7" applyNumberFormat="1" applyFont="1" applyFill="1" applyAlignment="1">
      <alignment wrapText="1"/>
    </xf>
    <xf numFmtId="172" fontId="20" fillId="0" borderId="0" xfId="0" applyNumberFormat="1" applyFont="1" applyAlignment="1">
      <alignment vertical="center"/>
    </xf>
    <xf numFmtId="167" fontId="20" fillId="0" borderId="0" xfId="4" applyNumberFormat="1" applyFont="1" applyAlignment="1">
      <alignment vertical="center"/>
    </xf>
    <xf numFmtId="167" fontId="19" fillId="0" borderId="0" xfId="4" applyNumberFormat="1" applyFont="1" applyAlignment="1">
      <alignment vertical="center"/>
    </xf>
    <xf numFmtId="167" fontId="11" fillId="10" borderId="0" xfId="7" applyNumberFormat="1" applyFont="1" applyFill="1" applyAlignment="1">
      <alignment vertical="center"/>
    </xf>
    <xf numFmtId="167" fontId="11" fillId="0" borderId="0" xfId="7" applyNumberFormat="1" applyFont="1" applyAlignment="1">
      <alignment vertical="center"/>
    </xf>
    <xf numFmtId="167" fontId="11" fillId="0" borderId="0" xfId="8" applyNumberFormat="1" applyFont="1" applyAlignment="1">
      <alignment horizontal="right" vertical="center"/>
    </xf>
    <xf numFmtId="167" fontId="10" fillId="0" borderId="0" xfId="7" applyNumberFormat="1" applyFont="1" applyAlignment="1">
      <alignment vertical="center"/>
    </xf>
    <xf numFmtId="167" fontId="10" fillId="9" borderId="0" xfId="7" applyNumberFormat="1" applyFont="1" applyFill="1" applyAlignment="1">
      <alignment vertical="center"/>
    </xf>
    <xf numFmtId="173" fontId="0" fillId="0" borderId="0" xfId="9" applyNumberFormat="1" applyFont="1" applyAlignment="1">
      <alignment wrapText="1"/>
    </xf>
    <xf numFmtId="173" fontId="29" fillId="0" borderId="0" xfId="7" applyNumberFormat="1" applyAlignment="1">
      <alignment wrapText="1"/>
    </xf>
    <xf numFmtId="173" fontId="30" fillId="11" borderId="0" xfId="9" applyNumberFormat="1" applyFont="1" applyFill="1" applyAlignment="1">
      <alignment wrapText="1"/>
    </xf>
    <xf numFmtId="167" fontId="11" fillId="0" borderId="10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2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10" fillId="9" borderId="0" xfId="7" applyFont="1" applyFill="1" applyAlignment="1">
      <alignment horizontal="left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0" xfId="0" applyFill="1" applyBorder="1"/>
    <xf numFmtId="0" fontId="0" fillId="2" borderId="2" xfId="0" applyFill="1" applyBorder="1"/>
    <xf numFmtId="0" fontId="18" fillId="0" borderId="0" xfId="1" applyFont="1" applyAlignment="1">
      <alignment horizontal="left" vertical="top" wrapText="1"/>
    </xf>
    <xf numFmtId="0" fontId="6" fillId="2" borderId="22" xfId="1" applyFont="1" applyFill="1" applyBorder="1" applyAlignment="1">
      <alignment horizontal="center" vertical="center" wrapText="1"/>
    </xf>
    <xf numFmtId="0" fontId="6" fillId="2" borderId="23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center" vertical="center"/>
    </xf>
    <xf numFmtId="0" fontId="6" fillId="2" borderId="24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10" fillId="9" borderId="0" xfId="7" applyFont="1" applyFill="1" applyAlignment="1">
      <alignment horizontal="center" vertical="center"/>
    </xf>
    <xf numFmtId="0" fontId="19" fillId="5" borderId="0" xfId="5" applyFont="1" applyFill="1" applyAlignment="1">
      <alignment horizontal="left" vertical="center" wrapText="1"/>
    </xf>
    <xf numFmtId="0" fontId="23" fillId="0" borderId="0" xfId="5" applyFont="1" applyAlignment="1">
      <alignment horizontal="center" vertical="center" wrapText="1"/>
    </xf>
    <xf numFmtId="0" fontId="2" fillId="6" borderId="25" xfId="5" applyFont="1" applyFill="1" applyBorder="1" applyAlignment="1">
      <alignment horizontal="center" vertical="center" wrapText="1"/>
    </xf>
    <xf numFmtId="0" fontId="2" fillId="6" borderId="28" xfId="5" applyFont="1" applyFill="1" applyBorder="1" applyAlignment="1">
      <alignment horizontal="center" vertical="center" wrapText="1"/>
    </xf>
    <xf numFmtId="0" fontId="2" fillId="6" borderId="26" xfId="5" applyFont="1" applyFill="1" applyBorder="1" applyAlignment="1">
      <alignment horizontal="center" vertical="center" wrapText="1"/>
    </xf>
    <xf numFmtId="0" fontId="2" fillId="6" borderId="1" xfId="5" applyFont="1" applyFill="1" applyBorder="1" applyAlignment="1">
      <alignment horizontal="center" vertical="center" wrapText="1"/>
    </xf>
    <xf numFmtId="0" fontId="2" fillId="6" borderId="27" xfId="5" applyFont="1" applyFill="1" applyBorder="1" applyAlignment="1">
      <alignment horizontal="center" vertical="center" wrapText="1"/>
    </xf>
    <xf numFmtId="0" fontId="2" fillId="6" borderId="29" xfId="5" applyFont="1" applyFill="1" applyBorder="1" applyAlignment="1">
      <alignment horizontal="center" vertical="center" wrapText="1"/>
    </xf>
    <xf numFmtId="0" fontId="26" fillId="0" borderId="47" xfId="5" applyFont="1" applyBorder="1" applyAlignment="1">
      <alignment horizontal="center" wrapText="1"/>
    </xf>
    <xf numFmtId="0" fontId="26" fillId="0" borderId="48" xfId="5" applyFont="1" applyBorder="1" applyAlignment="1">
      <alignment horizontal="center" wrapText="1"/>
    </xf>
    <xf numFmtId="0" fontId="26" fillId="0" borderId="49" xfId="5" applyFont="1" applyBorder="1" applyAlignment="1">
      <alignment horizontal="center" wrapText="1"/>
    </xf>
    <xf numFmtId="0" fontId="26" fillId="0" borderId="34" xfId="5" applyFont="1" applyBorder="1" applyAlignment="1">
      <alignment horizontal="center" vertical="center" wrapText="1"/>
    </xf>
    <xf numFmtId="0" fontId="26" fillId="0" borderId="33" xfId="5" applyFont="1" applyBorder="1" applyAlignment="1">
      <alignment horizontal="center" vertical="center" wrapText="1"/>
    </xf>
    <xf numFmtId="0" fontId="26" fillId="0" borderId="36" xfId="5" applyFont="1" applyBorder="1" applyAlignment="1">
      <alignment horizontal="center" vertical="center" wrapText="1"/>
    </xf>
    <xf numFmtId="0" fontId="26" fillId="0" borderId="35" xfId="5" applyFont="1" applyBorder="1" applyAlignment="1">
      <alignment horizontal="center" vertical="center" wrapText="1"/>
    </xf>
    <xf numFmtId="0" fontId="26" fillId="0" borderId="37" xfId="5" applyFont="1" applyBorder="1" applyAlignment="1">
      <alignment horizontal="center" vertical="center" wrapText="1"/>
    </xf>
    <xf numFmtId="0" fontId="26" fillId="0" borderId="38" xfId="5" applyFont="1" applyBorder="1" applyAlignment="1">
      <alignment horizontal="center" vertical="center" wrapText="1"/>
    </xf>
    <xf numFmtId="0" fontId="26" fillId="8" borderId="34" xfId="5" applyFont="1" applyFill="1" applyBorder="1" applyAlignment="1">
      <alignment horizontal="center" wrapText="1"/>
    </xf>
    <xf numFmtId="0" fontId="26" fillId="8" borderId="41" xfId="5" applyFont="1" applyFill="1" applyBorder="1" applyAlignment="1">
      <alignment horizontal="center" wrapText="1"/>
    </xf>
    <xf numFmtId="0" fontId="27" fillId="8" borderId="36" xfId="5" applyFont="1" applyFill="1" applyBorder="1" applyAlignment="1">
      <alignment horizontal="center" wrapText="1"/>
    </xf>
    <xf numFmtId="0" fontId="27" fillId="8" borderId="42" xfId="5" applyFont="1" applyFill="1" applyBorder="1" applyAlignment="1">
      <alignment horizontal="center" wrapText="1"/>
    </xf>
    <xf numFmtId="0" fontId="26" fillId="8" borderId="37" xfId="5" applyFont="1" applyFill="1" applyBorder="1" applyAlignment="1">
      <alignment horizontal="center" wrapText="1"/>
    </xf>
    <xf numFmtId="0" fontId="26" fillId="8" borderId="43" xfId="5" applyFont="1" applyFill="1" applyBorder="1" applyAlignment="1">
      <alignment horizontal="center" wrapText="1"/>
    </xf>
    <xf numFmtId="0" fontId="8" fillId="0" borderId="0" xfId="0" applyFont="1" applyAlignment="1">
      <alignment vertical="center"/>
    </xf>
  </cellXfs>
  <cellStyles count="10">
    <cellStyle name="Normal 2" xfId="3" xr:uid="{00000000-0005-0000-0000-000000000000}"/>
    <cellStyle name="Normal_Nezaposleni, novoprijavljeni, zaposleni - djelatnost" xfId="1" xr:uid="{00000000-0005-0000-0000-000001000000}"/>
    <cellStyle name="Normal_Sheet1" xfId="2" xr:uid="{00000000-0005-0000-0000-000002000000}"/>
    <cellStyle name="Normalno" xfId="0" builtinId="0"/>
    <cellStyle name="Normalno 2" xfId="7" xr:uid="{00000000-0005-0000-0000-000004000000}"/>
    <cellStyle name="Obično 2" xfId="5" xr:uid="{00000000-0005-0000-0000-000005000000}"/>
    <cellStyle name="Valuta" xfId="4" builtinId="4"/>
    <cellStyle name="Valuta 2" xfId="6" xr:uid="{00000000-0005-0000-0000-000007000000}"/>
    <cellStyle name="Valuta 3" xfId="9" xr:uid="{00000000-0005-0000-0000-000008000000}"/>
    <cellStyle name="Zarez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wmf"/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609599</xdr:colOff>
      <xdr:row>1</xdr:row>
      <xdr:rowOff>58399</xdr:rowOff>
    </xdr:from>
    <xdr:to>
      <xdr:col>7</xdr:col>
      <xdr:colOff>381000</xdr:colOff>
      <xdr:row>8</xdr:row>
      <xdr:rowOff>82093</xdr:rowOff>
    </xdr:to>
    <xdr:pic>
      <xdr:nvPicPr>
        <xdr:cNvPr id="3" name="Slika 2" descr="C:\Documents and Settings\bbulic\Local Settings\Temporary Internet Files\Content.IE5\UUVLPKKF\MP900422640[1]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399" y="410824"/>
          <a:ext cx="990601" cy="14810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0</xdr:row>
      <xdr:rowOff>180975</xdr:rowOff>
    </xdr:from>
    <xdr:to>
      <xdr:col>12</xdr:col>
      <xdr:colOff>114302</xdr:colOff>
      <xdr:row>10</xdr:row>
      <xdr:rowOff>123825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7334250" y="180975"/>
          <a:ext cx="2171702" cy="2171700"/>
          <a:chOff x="6524625" y="2114550"/>
          <a:chExt cx="2171702" cy="2171700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GrpSpPr/>
        </xdr:nvGrpSpPr>
        <xdr:grpSpPr>
          <a:xfrm>
            <a:off x="7448551" y="2114550"/>
            <a:ext cx="1247776" cy="1390650"/>
            <a:chOff x="7448551" y="2114550"/>
            <a:chExt cx="1247776" cy="1390650"/>
          </a:xfrm>
        </xdr:grpSpPr>
        <xdr:pic>
          <xdr:nvPicPr>
            <xdr:cNvPr id="5" name="Slika 4" descr="C:\Documents and Settings\bbulic\Local Settings\Temporary Internet Files\Content.IE5\DOHCDN35\MC900441753[1].png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010526" y="2819399"/>
              <a:ext cx="685801" cy="68580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" name="Slika 5" descr="C:\Documents and Settings\bbulic\Local Settings\Temporary Internet Files\Content.IE5\DD25PXMX\MC900441834[1].wmf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48551" y="2114550"/>
              <a:ext cx="742950" cy="7429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4" name="Slika 3" descr="C:\Documents and Settings\bbulic\Local Settings\Temporary Internet Files\Content.IE5\DD25PXMX\MC900424734[1].wmf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24625" y="2581275"/>
            <a:ext cx="1828800" cy="1704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tabSelected="1" workbookViewId="0">
      <selection activeCell="C16" sqref="C16"/>
    </sheetView>
  </sheetViews>
  <sheetFormatPr defaultRowHeight="12.75" x14ac:dyDescent="0.2"/>
  <cols>
    <col min="3" max="4" width="11.140625" customWidth="1"/>
    <col min="5" max="5" width="11.5703125" customWidth="1"/>
    <col min="6" max="6" width="11.28515625" customWidth="1"/>
    <col min="7" max="7" width="22.85546875" customWidth="1"/>
    <col min="8" max="8" width="11.28515625" customWidth="1"/>
  </cols>
  <sheetData>
    <row r="1" spans="2:8" ht="12.75" customHeight="1" x14ac:dyDescent="0.2">
      <c r="B1" s="15" t="s">
        <v>166</v>
      </c>
    </row>
    <row r="2" spans="2:8" x14ac:dyDescent="0.2">
      <c r="B2" s="1"/>
      <c r="C2" s="1"/>
      <c r="D2" s="1"/>
      <c r="E2" s="1"/>
      <c r="F2" s="1"/>
    </row>
    <row r="3" spans="2:8" ht="18.75" customHeight="1" x14ac:dyDescent="0.2">
      <c r="B3" s="127" t="s">
        <v>13</v>
      </c>
      <c r="C3" s="127" t="s">
        <v>36</v>
      </c>
      <c r="D3" s="129" t="s">
        <v>10</v>
      </c>
      <c r="E3" s="130"/>
      <c r="F3" s="130"/>
      <c r="G3" s="131"/>
      <c r="H3" s="127" t="s">
        <v>14</v>
      </c>
    </row>
    <row r="4" spans="2:8" ht="58.5" customHeight="1" x14ac:dyDescent="0.2">
      <c r="B4" s="128"/>
      <c r="C4" s="128"/>
      <c r="D4" s="48" t="s">
        <v>48</v>
      </c>
      <c r="E4" s="49" t="s">
        <v>0</v>
      </c>
      <c r="F4" s="50" t="s">
        <v>12</v>
      </c>
      <c r="G4" s="51" t="s">
        <v>37</v>
      </c>
      <c r="H4" s="128"/>
    </row>
    <row r="5" spans="2:8" ht="15.75" customHeight="1" x14ac:dyDescent="0.2">
      <c r="B5" s="42">
        <v>1</v>
      </c>
      <c r="C5" s="37" t="s">
        <v>82</v>
      </c>
      <c r="D5" s="39">
        <v>3</v>
      </c>
      <c r="E5" s="40">
        <v>4</v>
      </c>
      <c r="F5" s="41" t="s">
        <v>83</v>
      </c>
      <c r="G5" s="42" t="s">
        <v>85</v>
      </c>
      <c r="H5" s="42" t="s">
        <v>84</v>
      </c>
    </row>
    <row r="6" spans="2:8" ht="18" customHeight="1" x14ac:dyDescent="0.2">
      <c r="B6" s="28" t="s">
        <v>1</v>
      </c>
      <c r="C6" s="2">
        <v>4714</v>
      </c>
      <c r="D6" s="8">
        <v>356</v>
      </c>
      <c r="E6" s="11">
        <v>179</v>
      </c>
      <c r="F6" s="3">
        <f>D6-E6</f>
        <v>177</v>
      </c>
      <c r="G6" s="14">
        <f>D6/C6*100</f>
        <v>7.5519728468392024</v>
      </c>
      <c r="H6" s="11">
        <f>C6-D6</f>
        <v>4358</v>
      </c>
    </row>
    <row r="7" spans="2:8" ht="18" customHeight="1" x14ac:dyDescent="0.2">
      <c r="B7" s="4" t="s">
        <v>2</v>
      </c>
      <c r="C7" s="5">
        <v>11662</v>
      </c>
      <c r="D7" s="9">
        <v>2004</v>
      </c>
      <c r="E7" s="12">
        <v>1067</v>
      </c>
      <c r="F7" s="3">
        <f t="shared" ref="F7:F15" si="0">D7-E7</f>
        <v>937</v>
      </c>
      <c r="G7" s="14">
        <f t="shared" ref="G7:G16" si="1">D7/C7*100</f>
        <v>17.184016463728348</v>
      </c>
      <c r="H7" s="12">
        <f t="shared" ref="H7:H16" si="2">C7-D7</f>
        <v>9658</v>
      </c>
    </row>
    <row r="8" spans="2:8" ht="18" customHeight="1" x14ac:dyDescent="0.2">
      <c r="B8" s="4" t="s">
        <v>3</v>
      </c>
      <c r="C8" s="5">
        <v>13457</v>
      </c>
      <c r="D8" s="9">
        <v>2500</v>
      </c>
      <c r="E8" s="12">
        <v>1478</v>
      </c>
      <c r="F8" s="3">
        <f t="shared" si="0"/>
        <v>1022</v>
      </c>
      <c r="G8" s="14">
        <f t="shared" si="1"/>
        <v>18.577691907557405</v>
      </c>
      <c r="H8" s="12">
        <f t="shared" si="2"/>
        <v>10957</v>
      </c>
    </row>
    <row r="9" spans="2:8" ht="18" customHeight="1" x14ac:dyDescent="0.2">
      <c r="B9" s="4" t="s">
        <v>4</v>
      </c>
      <c r="C9" s="5">
        <v>10694</v>
      </c>
      <c r="D9" s="9">
        <v>2768</v>
      </c>
      <c r="E9" s="12">
        <v>1741</v>
      </c>
      <c r="F9" s="3">
        <f t="shared" si="0"/>
        <v>1027</v>
      </c>
      <c r="G9" s="14">
        <f t="shared" si="1"/>
        <v>25.88367308771274</v>
      </c>
      <c r="H9" s="12">
        <f t="shared" si="2"/>
        <v>7926</v>
      </c>
    </row>
    <row r="10" spans="2:8" ht="18" customHeight="1" x14ac:dyDescent="0.2">
      <c r="B10" s="4" t="s">
        <v>5</v>
      </c>
      <c r="C10" s="5">
        <v>11228</v>
      </c>
      <c r="D10" s="9">
        <v>3760</v>
      </c>
      <c r="E10" s="12">
        <v>2408</v>
      </c>
      <c r="F10" s="3">
        <f t="shared" si="0"/>
        <v>1352</v>
      </c>
      <c r="G10" s="14">
        <f t="shared" si="1"/>
        <v>33.487709298183113</v>
      </c>
      <c r="H10" s="12">
        <f t="shared" si="2"/>
        <v>7468</v>
      </c>
    </row>
    <row r="11" spans="2:8" ht="18" customHeight="1" x14ac:dyDescent="0.2">
      <c r="B11" s="4" t="s">
        <v>6</v>
      </c>
      <c r="C11" s="5">
        <v>12210</v>
      </c>
      <c r="D11" s="9">
        <v>4821</v>
      </c>
      <c r="E11" s="12">
        <v>2927</v>
      </c>
      <c r="F11" s="3">
        <f t="shared" si="0"/>
        <v>1894</v>
      </c>
      <c r="G11" s="14">
        <f t="shared" si="1"/>
        <v>39.484029484029485</v>
      </c>
      <c r="H11" s="12">
        <f t="shared" si="2"/>
        <v>7389</v>
      </c>
    </row>
    <row r="12" spans="2:8" ht="18" customHeight="1" x14ac:dyDescent="0.2">
      <c r="B12" s="4" t="s">
        <v>7</v>
      </c>
      <c r="C12" s="5">
        <v>12737</v>
      </c>
      <c r="D12" s="9">
        <v>5748</v>
      </c>
      <c r="E12" s="12">
        <v>3339</v>
      </c>
      <c r="F12" s="3">
        <f t="shared" si="0"/>
        <v>2409</v>
      </c>
      <c r="G12" s="14">
        <f t="shared" si="1"/>
        <v>45.128366177278792</v>
      </c>
      <c r="H12" s="12">
        <f t="shared" si="2"/>
        <v>6989</v>
      </c>
    </row>
    <row r="13" spans="2:8" ht="18" customHeight="1" x14ac:dyDescent="0.2">
      <c r="B13" s="4" t="s">
        <v>8</v>
      </c>
      <c r="C13" s="5">
        <v>13165</v>
      </c>
      <c r="D13" s="9">
        <v>6862</v>
      </c>
      <c r="E13" s="12">
        <v>3962</v>
      </c>
      <c r="F13" s="3">
        <f t="shared" si="0"/>
        <v>2900</v>
      </c>
      <c r="G13" s="14">
        <f t="shared" si="1"/>
        <v>52.123053551082407</v>
      </c>
      <c r="H13" s="12">
        <f t="shared" si="2"/>
        <v>6303</v>
      </c>
    </row>
    <row r="14" spans="2:8" ht="18" customHeight="1" x14ac:dyDescent="0.2">
      <c r="B14" s="4" t="s">
        <v>11</v>
      </c>
      <c r="C14" s="5">
        <v>16218</v>
      </c>
      <c r="D14" s="9">
        <v>9258</v>
      </c>
      <c r="E14" s="12">
        <v>5034</v>
      </c>
      <c r="F14" s="3">
        <f t="shared" si="0"/>
        <v>4224</v>
      </c>
      <c r="G14" s="14">
        <f t="shared" si="1"/>
        <v>57.08472068072512</v>
      </c>
      <c r="H14" s="12">
        <f t="shared" si="2"/>
        <v>6960</v>
      </c>
    </row>
    <row r="15" spans="2:8" ht="18" customHeight="1" x14ac:dyDescent="0.2">
      <c r="B15" s="6" t="s">
        <v>9</v>
      </c>
      <c r="C15" s="7">
        <v>11731</v>
      </c>
      <c r="D15" s="10">
        <v>7485</v>
      </c>
      <c r="E15" s="13">
        <v>3354</v>
      </c>
      <c r="F15" s="3">
        <f t="shared" si="0"/>
        <v>4131</v>
      </c>
      <c r="G15" s="14">
        <f t="shared" si="1"/>
        <v>63.805302190776573</v>
      </c>
      <c r="H15" s="13">
        <f t="shared" si="2"/>
        <v>4246</v>
      </c>
    </row>
    <row r="16" spans="2:8" ht="21.75" customHeight="1" x14ac:dyDescent="0.2">
      <c r="B16" s="52" t="s">
        <v>49</v>
      </c>
      <c r="C16" s="53">
        <f>C6+C7+C8+C9+C10+C11+C12+C13+C14+C15</f>
        <v>117816</v>
      </c>
      <c r="D16" s="53">
        <f t="shared" ref="D16:F16" si="3">D6+D7+D8+D9+D10+D11+D12+D13+D14+D15</f>
        <v>45562</v>
      </c>
      <c r="E16" s="53">
        <f t="shared" si="3"/>
        <v>25489</v>
      </c>
      <c r="F16" s="53">
        <f t="shared" si="3"/>
        <v>20073</v>
      </c>
      <c r="G16" s="55">
        <f t="shared" si="1"/>
        <v>38.672166768520405</v>
      </c>
      <c r="H16" s="54">
        <f t="shared" si="2"/>
        <v>72254</v>
      </c>
    </row>
    <row r="17" spans="2:2" x14ac:dyDescent="0.2">
      <c r="B17" s="167" t="s">
        <v>176</v>
      </c>
    </row>
    <row r="18" spans="2:2" x14ac:dyDescent="0.2">
      <c r="B18" s="91"/>
    </row>
  </sheetData>
  <mergeCells count="4">
    <mergeCell ref="H3:H4"/>
    <mergeCell ref="C3:C4"/>
    <mergeCell ref="B3:B4"/>
    <mergeCell ref="D3:G3"/>
  </mergeCells>
  <phoneticPr fontId="4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29"/>
  <sheetViews>
    <sheetView workbookViewId="0">
      <selection activeCell="D6" sqref="D6"/>
    </sheetView>
  </sheetViews>
  <sheetFormatPr defaultRowHeight="12.75" x14ac:dyDescent="0.2"/>
  <cols>
    <col min="1" max="1" width="7.5703125" customWidth="1"/>
    <col min="2" max="2" width="2.7109375" customWidth="1"/>
    <col min="3" max="3" width="38.5703125" customWidth="1"/>
    <col min="6" max="6" width="11.5703125" customWidth="1"/>
    <col min="7" max="7" width="11.85546875" customWidth="1"/>
    <col min="8" max="9" width="10.28515625" customWidth="1"/>
  </cols>
  <sheetData>
    <row r="1" spans="2:9" x14ac:dyDescent="0.2">
      <c r="B1" s="16" t="s">
        <v>35</v>
      </c>
    </row>
    <row r="3" spans="2:9" ht="36.75" customHeight="1" x14ac:dyDescent="0.2">
      <c r="B3" s="137" t="s">
        <v>170</v>
      </c>
      <c r="C3" s="138"/>
      <c r="D3" s="140" t="s">
        <v>122</v>
      </c>
      <c r="E3" s="138" t="s">
        <v>123</v>
      </c>
      <c r="F3" s="133" t="s">
        <v>124</v>
      </c>
      <c r="G3" s="133" t="s">
        <v>125</v>
      </c>
      <c r="H3" s="135" t="s">
        <v>50</v>
      </c>
      <c r="I3" s="136"/>
    </row>
    <row r="4" spans="2:9" ht="35.25" customHeight="1" x14ac:dyDescent="0.2">
      <c r="B4" s="139"/>
      <c r="C4" s="134"/>
      <c r="D4" s="141"/>
      <c r="E4" s="134"/>
      <c r="F4" s="134"/>
      <c r="G4" s="134"/>
      <c r="H4" s="36" t="s">
        <v>122</v>
      </c>
      <c r="I4" s="36" t="s">
        <v>123</v>
      </c>
    </row>
    <row r="5" spans="2:9" ht="15.75" customHeight="1" x14ac:dyDescent="0.2">
      <c r="B5" s="37">
        <v>1</v>
      </c>
      <c r="C5" s="38">
        <v>2</v>
      </c>
      <c r="D5" s="39">
        <v>3</v>
      </c>
      <c r="E5" s="40">
        <v>4</v>
      </c>
      <c r="F5" s="41" t="s">
        <v>86</v>
      </c>
      <c r="G5" s="42" t="s">
        <v>87</v>
      </c>
      <c r="H5" s="42">
        <v>7</v>
      </c>
      <c r="I5" s="42">
        <v>8</v>
      </c>
    </row>
    <row r="6" spans="2:9" ht="13.5" x14ac:dyDescent="0.2">
      <c r="B6" s="17" t="s">
        <v>15</v>
      </c>
      <c r="C6" s="25" t="s">
        <v>126</v>
      </c>
      <c r="D6" s="18">
        <v>4587</v>
      </c>
      <c r="E6" s="18">
        <v>4017</v>
      </c>
      <c r="F6" s="19">
        <f>E6/D6*100</f>
        <v>87.573577501635057</v>
      </c>
      <c r="G6" s="18">
        <f>E6-D6</f>
        <v>-570</v>
      </c>
      <c r="H6" s="26">
        <f>D6/$D$27*100</f>
        <v>1.9500975686487911</v>
      </c>
      <c r="I6" s="26">
        <f>E6/$E$27*100</f>
        <v>1.5663383477996395</v>
      </c>
    </row>
    <row r="7" spans="2:9" ht="13.5" x14ac:dyDescent="0.2">
      <c r="B7" s="20" t="s">
        <v>16</v>
      </c>
      <c r="C7" s="24" t="s">
        <v>18</v>
      </c>
      <c r="D7" s="21">
        <v>272</v>
      </c>
      <c r="E7" s="21">
        <v>245</v>
      </c>
      <c r="F7" s="22">
        <f t="shared" ref="F7:F27" si="0">E7/D7*100</f>
        <v>90.07352941176471</v>
      </c>
      <c r="G7" s="21">
        <f t="shared" ref="G7:G27" si="1">E7-D7</f>
        <v>-27</v>
      </c>
      <c r="H7" s="27">
        <f t="shared" ref="H7:H26" si="2">D7/$D$27*100</f>
        <v>0.11563691708577964</v>
      </c>
      <c r="I7" s="27">
        <f t="shared" ref="I7:I26" si="3">E7/$E$27*100</f>
        <v>9.5532211902143824E-2</v>
      </c>
    </row>
    <row r="8" spans="2:9" ht="13.5" x14ac:dyDescent="0.2">
      <c r="B8" s="20" t="s">
        <v>17</v>
      </c>
      <c r="C8" s="24" t="s">
        <v>20</v>
      </c>
      <c r="D8" s="21">
        <v>34972</v>
      </c>
      <c r="E8" s="21">
        <v>36612</v>
      </c>
      <c r="F8" s="22">
        <f t="shared" si="0"/>
        <v>104.68946585840099</v>
      </c>
      <c r="G8" s="21">
        <f t="shared" si="1"/>
        <v>1640</v>
      </c>
      <c r="H8" s="27">
        <f t="shared" si="2"/>
        <v>14.867846560014284</v>
      </c>
      <c r="I8" s="27">
        <f t="shared" si="3"/>
        <v>14.276021804739958</v>
      </c>
    </row>
    <row r="9" spans="2:9" ht="13.5" x14ac:dyDescent="0.2">
      <c r="B9" s="20" t="s">
        <v>19</v>
      </c>
      <c r="C9" s="24" t="s">
        <v>127</v>
      </c>
      <c r="D9" s="21">
        <v>273</v>
      </c>
      <c r="E9" s="21">
        <v>319</v>
      </c>
      <c r="F9" s="22">
        <f t="shared" si="0"/>
        <v>116.84981684981686</v>
      </c>
      <c r="G9" s="21">
        <f t="shared" si="1"/>
        <v>46</v>
      </c>
      <c r="H9" s="27">
        <f t="shared" si="2"/>
        <v>0.11606205281035971</v>
      </c>
      <c r="I9" s="27">
        <f t="shared" si="3"/>
        <v>0.12438683917054645</v>
      </c>
    </row>
    <row r="10" spans="2:9" ht="27" x14ac:dyDescent="0.2">
      <c r="B10" s="20" t="s">
        <v>21</v>
      </c>
      <c r="C10" s="24" t="s">
        <v>128</v>
      </c>
      <c r="D10" s="21">
        <v>1694</v>
      </c>
      <c r="E10" s="21">
        <v>3103</v>
      </c>
      <c r="F10" s="22">
        <f t="shared" si="0"/>
        <v>183.17591499409681</v>
      </c>
      <c r="G10" s="21">
        <f t="shared" si="1"/>
        <v>1409</v>
      </c>
      <c r="H10" s="27">
        <f t="shared" si="2"/>
        <v>0.72017991743864229</v>
      </c>
      <c r="I10" s="27">
        <f t="shared" si="3"/>
        <v>1.2099447082953154</v>
      </c>
    </row>
    <row r="11" spans="2:9" ht="13.5" x14ac:dyDescent="0.2">
      <c r="B11" s="20" t="s">
        <v>22</v>
      </c>
      <c r="C11" s="24" t="s">
        <v>23</v>
      </c>
      <c r="D11" s="21">
        <v>25526</v>
      </c>
      <c r="E11" s="21">
        <v>22282</v>
      </c>
      <c r="F11" s="22">
        <f t="shared" si="0"/>
        <v>87.291389171824804</v>
      </c>
      <c r="G11" s="21">
        <f t="shared" si="1"/>
        <v>-3244</v>
      </c>
      <c r="H11" s="27">
        <f t="shared" si="2"/>
        <v>10.852014505630923</v>
      </c>
      <c r="I11" s="27">
        <f t="shared" si="3"/>
        <v>8.6883622269533411</v>
      </c>
    </row>
    <row r="12" spans="2:9" ht="27" x14ac:dyDescent="0.2">
      <c r="B12" s="23" t="s">
        <v>24</v>
      </c>
      <c r="C12" s="24" t="s">
        <v>129</v>
      </c>
      <c r="D12" s="21">
        <v>23990</v>
      </c>
      <c r="E12" s="21">
        <v>31011</v>
      </c>
      <c r="F12" s="22">
        <f t="shared" si="0"/>
        <v>129.26636098374323</v>
      </c>
      <c r="G12" s="21">
        <f t="shared" si="1"/>
        <v>7021</v>
      </c>
      <c r="H12" s="27">
        <f t="shared" si="2"/>
        <v>10.199006032675932</v>
      </c>
      <c r="I12" s="27">
        <f t="shared" si="3"/>
        <v>12.092038462438294</v>
      </c>
    </row>
    <row r="13" spans="2:9" ht="13.5" x14ac:dyDescent="0.2">
      <c r="B13" s="20" t="s">
        <v>25</v>
      </c>
      <c r="C13" s="24" t="s">
        <v>130</v>
      </c>
      <c r="D13" s="21">
        <v>8501</v>
      </c>
      <c r="E13" s="21">
        <v>9721</v>
      </c>
      <c r="F13" s="22">
        <f t="shared" si="0"/>
        <v>114.35125279378897</v>
      </c>
      <c r="G13" s="21">
        <f t="shared" si="1"/>
        <v>1220</v>
      </c>
      <c r="H13" s="27">
        <f t="shared" si="2"/>
        <v>3.6140787946551933</v>
      </c>
      <c r="I13" s="27">
        <f t="shared" si="3"/>
        <v>3.7904842118397557</v>
      </c>
    </row>
    <row r="14" spans="2:9" ht="13.5" x14ac:dyDescent="0.2">
      <c r="B14" s="20" t="s">
        <v>26</v>
      </c>
      <c r="C14" s="24" t="s">
        <v>131</v>
      </c>
      <c r="D14" s="21">
        <v>31683</v>
      </c>
      <c r="E14" s="21">
        <v>30966</v>
      </c>
      <c r="F14" s="22">
        <f t="shared" si="0"/>
        <v>97.736956727582609</v>
      </c>
      <c r="G14" s="21">
        <f t="shared" si="1"/>
        <v>-717</v>
      </c>
      <c r="H14" s="27">
        <f t="shared" si="2"/>
        <v>13.469575161870429</v>
      </c>
      <c r="I14" s="27">
        <f t="shared" si="3"/>
        <v>12.074491729639941</v>
      </c>
    </row>
    <row r="15" spans="2:9" ht="13.5" x14ac:dyDescent="0.2">
      <c r="B15" s="20" t="s">
        <v>142</v>
      </c>
      <c r="C15" s="24" t="s">
        <v>132</v>
      </c>
      <c r="D15" s="21">
        <v>2410</v>
      </c>
      <c r="E15" s="21">
        <v>2443</v>
      </c>
      <c r="F15" s="22">
        <f t="shared" si="0"/>
        <v>101.36929460580913</v>
      </c>
      <c r="G15" s="21">
        <f t="shared" si="1"/>
        <v>33</v>
      </c>
      <c r="H15" s="27">
        <f t="shared" si="2"/>
        <v>1.0245770962379739</v>
      </c>
      <c r="I15" s="27">
        <f t="shared" si="3"/>
        <v>0.95259262725280547</v>
      </c>
    </row>
    <row r="16" spans="2:9" ht="13.5" x14ac:dyDescent="0.2">
      <c r="B16" s="20" t="s">
        <v>27</v>
      </c>
      <c r="C16" s="24" t="s">
        <v>133</v>
      </c>
      <c r="D16" s="21">
        <v>1279</v>
      </c>
      <c r="E16" s="21">
        <v>1135</v>
      </c>
      <c r="F16" s="22">
        <f t="shared" si="0"/>
        <v>88.7412040656763</v>
      </c>
      <c r="G16" s="21">
        <f t="shared" si="1"/>
        <v>-144</v>
      </c>
      <c r="H16" s="27">
        <f t="shared" si="2"/>
        <v>0.54374859173791235</v>
      </c>
      <c r="I16" s="27">
        <f t="shared" si="3"/>
        <v>0.44256759391401324</v>
      </c>
    </row>
    <row r="17" spans="2:11" ht="13.5" x14ac:dyDescent="0.2">
      <c r="B17" s="20" t="s">
        <v>28</v>
      </c>
      <c r="C17" s="24" t="s">
        <v>134</v>
      </c>
      <c r="D17" s="21">
        <v>1045</v>
      </c>
      <c r="E17" s="21">
        <v>1623</v>
      </c>
      <c r="F17" s="22">
        <f t="shared" si="0"/>
        <v>155.311004784689</v>
      </c>
      <c r="G17" s="21">
        <f t="shared" si="1"/>
        <v>578</v>
      </c>
      <c r="H17" s="27">
        <f t="shared" si="2"/>
        <v>0.44426683218617546</v>
      </c>
      <c r="I17" s="27">
        <f t="shared" si="3"/>
        <v>0.63285216292726298</v>
      </c>
    </row>
    <row r="18" spans="2:11" ht="13.5" x14ac:dyDescent="0.2">
      <c r="B18" s="20" t="s">
        <v>30</v>
      </c>
      <c r="C18" s="24" t="s">
        <v>135</v>
      </c>
      <c r="D18" s="21">
        <v>8788</v>
      </c>
      <c r="E18" s="21">
        <v>8860</v>
      </c>
      <c r="F18" s="22">
        <f t="shared" si="0"/>
        <v>100.81929904415112</v>
      </c>
      <c r="G18" s="21">
        <f t="shared" si="1"/>
        <v>72</v>
      </c>
      <c r="H18" s="27">
        <f t="shared" si="2"/>
        <v>3.7360927476096739</v>
      </c>
      <c r="I18" s="27">
        <f t="shared" si="3"/>
        <v>3.454756724297936</v>
      </c>
    </row>
    <row r="19" spans="2:11" ht="13.5" x14ac:dyDescent="0.2">
      <c r="B19" s="20" t="s">
        <v>143</v>
      </c>
      <c r="C19" s="24" t="s">
        <v>136</v>
      </c>
      <c r="D19" s="21">
        <v>15569</v>
      </c>
      <c r="E19" s="21">
        <v>19426</v>
      </c>
      <c r="F19" s="22">
        <f t="shared" si="0"/>
        <v>124.77358854133213</v>
      </c>
      <c r="G19" s="21">
        <f t="shared" si="1"/>
        <v>3857</v>
      </c>
      <c r="H19" s="27">
        <f t="shared" si="2"/>
        <v>6.6189380959871436</v>
      </c>
      <c r="I19" s="27">
        <f t="shared" si="3"/>
        <v>7.5747295853512071</v>
      </c>
    </row>
    <row r="20" spans="2:11" ht="13.5" x14ac:dyDescent="0.2">
      <c r="B20" s="20" t="s">
        <v>32</v>
      </c>
      <c r="C20" s="24" t="s">
        <v>29</v>
      </c>
      <c r="D20" s="21">
        <v>10576</v>
      </c>
      <c r="E20" s="21">
        <v>11530</v>
      </c>
      <c r="F20" s="22">
        <f t="shared" si="0"/>
        <v>109.02042360060516</v>
      </c>
      <c r="G20" s="21">
        <f t="shared" si="1"/>
        <v>954</v>
      </c>
      <c r="H20" s="27">
        <f t="shared" si="2"/>
        <v>4.4962354231588435</v>
      </c>
      <c r="I20" s="27">
        <f t="shared" si="3"/>
        <v>4.4958628703335437</v>
      </c>
    </row>
    <row r="21" spans="2:11" ht="13.5" x14ac:dyDescent="0.2">
      <c r="B21" s="20" t="s">
        <v>33</v>
      </c>
      <c r="C21" s="24" t="s">
        <v>31</v>
      </c>
      <c r="D21" s="21">
        <v>29450</v>
      </c>
      <c r="E21" s="21">
        <v>32861</v>
      </c>
      <c r="F21" s="22">
        <f t="shared" si="0"/>
        <v>111.58234295415959</v>
      </c>
      <c r="G21" s="21">
        <f t="shared" si="1"/>
        <v>3411</v>
      </c>
      <c r="H21" s="27">
        <f t="shared" si="2"/>
        <v>12.520247088883126</v>
      </c>
      <c r="I21" s="27">
        <f t="shared" si="3"/>
        <v>12.813404144148361</v>
      </c>
    </row>
    <row r="22" spans="2:11" ht="13.5" x14ac:dyDescent="0.2">
      <c r="B22" s="20" t="s">
        <v>144</v>
      </c>
      <c r="C22" s="24" t="s">
        <v>137</v>
      </c>
      <c r="D22" s="21">
        <v>26028</v>
      </c>
      <c r="E22" s="21">
        <v>29178</v>
      </c>
      <c r="F22" s="22">
        <f t="shared" si="0"/>
        <v>112.10235131396958</v>
      </c>
      <c r="G22" s="21">
        <f t="shared" si="1"/>
        <v>3150</v>
      </c>
      <c r="H22" s="27">
        <f t="shared" si="2"/>
        <v>11.065432639370119</v>
      </c>
      <c r="I22" s="27">
        <f t="shared" si="3"/>
        <v>11.377301546452051</v>
      </c>
    </row>
    <row r="23" spans="2:11" ht="13.5" x14ac:dyDescent="0.2">
      <c r="B23" s="20" t="s">
        <v>145</v>
      </c>
      <c r="C23" s="24" t="s">
        <v>138</v>
      </c>
      <c r="D23" s="21">
        <v>2991</v>
      </c>
      <c r="E23" s="21">
        <v>4425</v>
      </c>
      <c r="F23" s="22">
        <f t="shared" si="0"/>
        <v>147.94383149448345</v>
      </c>
      <c r="G23" s="21">
        <f t="shared" si="1"/>
        <v>1434</v>
      </c>
      <c r="H23" s="27">
        <f t="shared" si="2"/>
        <v>1.271580952218996</v>
      </c>
      <c r="I23" s="27">
        <f t="shared" si="3"/>
        <v>1.7254287251713729</v>
      </c>
    </row>
    <row r="24" spans="2:11" ht="13.5" x14ac:dyDescent="0.2">
      <c r="B24" s="20" t="s">
        <v>146</v>
      </c>
      <c r="C24" s="24" t="s">
        <v>139</v>
      </c>
      <c r="D24" s="21">
        <v>5528</v>
      </c>
      <c r="E24" s="21">
        <v>6640</v>
      </c>
      <c r="F24" s="22">
        <f t="shared" si="0"/>
        <v>120.11577424023154</v>
      </c>
      <c r="G24" s="21">
        <f t="shared" si="1"/>
        <v>1112</v>
      </c>
      <c r="H24" s="27">
        <f t="shared" si="2"/>
        <v>2.3501502854786391</v>
      </c>
      <c r="I24" s="27">
        <f t="shared" si="3"/>
        <v>2.5891179062458569</v>
      </c>
    </row>
    <row r="25" spans="2:11" ht="27" x14ac:dyDescent="0.2">
      <c r="B25" s="20" t="s">
        <v>147</v>
      </c>
      <c r="C25" s="24" t="s">
        <v>140</v>
      </c>
      <c r="D25" s="21">
        <v>39</v>
      </c>
      <c r="E25" s="21">
        <v>42</v>
      </c>
      <c r="F25" s="22">
        <f t="shared" si="0"/>
        <v>107.69230769230769</v>
      </c>
      <c r="G25" s="21">
        <f t="shared" si="1"/>
        <v>3</v>
      </c>
      <c r="H25" s="27">
        <f t="shared" si="2"/>
        <v>1.6580293258622817E-2</v>
      </c>
      <c r="I25" s="27">
        <f t="shared" si="3"/>
        <v>1.6376950611796084E-2</v>
      </c>
    </row>
    <row r="26" spans="2:11" ht="13.5" x14ac:dyDescent="0.2">
      <c r="B26" s="20" t="s">
        <v>148</v>
      </c>
      <c r="C26" s="24" t="s">
        <v>141</v>
      </c>
      <c r="D26" s="21">
        <v>18</v>
      </c>
      <c r="E26" s="21">
        <v>19</v>
      </c>
      <c r="F26" s="22">
        <f t="shared" si="0"/>
        <v>105.55555555555556</v>
      </c>
      <c r="G26" s="21">
        <f t="shared" si="1"/>
        <v>1</v>
      </c>
      <c r="H26" s="27">
        <f t="shared" si="2"/>
        <v>7.6524430424412988E-3</v>
      </c>
      <c r="I26" s="27">
        <f t="shared" si="3"/>
        <v>7.4086205148601331E-3</v>
      </c>
    </row>
    <row r="27" spans="2:11" ht="21" customHeight="1" x14ac:dyDescent="0.2">
      <c r="B27" s="43"/>
      <c r="C27" s="44" t="s">
        <v>34</v>
      </c>
      <c r="D27" s="45">
        <f>D6+D7+D8+D9+D10+D11+D12+D13+D14+D15+D16+D17+D18+D19+D20+D21+D22+D23+D24+D25+D26</f>
        <v>235219</v>
      </c>
      <c r="E27" s="45">
        <f>E6+E7+E8+E9+E10+E11+E12+E13+E14+E15+E16+E17+E18+E19+E20+E21+E22+E23+E24+E25+E26</f>
        <v>256458</v>
      </c>
      <c r="F27" s="46">
        <f t="shared" si="0"/>
        <v>109.02945765435615</v>
      </c>
      <c r="G27" s="45">
        <f t="shared" si="1"/>
        <v>21239</v>
      </c>
      <c r="H27" s="47">
        <f t="shared" ref="H27:I27" si="4">H6+H7+H8+H9+H10+H11+H12+H13+H14+H15+H16+H17+H18+H19+H20+H21+H22+H23+H24+H25+H26</f>
        <v>100</v>
      </c>
      <c r="I27" s="47">
        <f t="shared" si="4"/>
        <v>100</v>
      </c>
    </row>
    <row r="28" spans="2:11" x14ac:dyDescent="0.2">
      <c r="B28" s="167" t="s">
        <v>176</v>
      </c>
    </row>
    <row r="29" spans="2:11" ht="15.75" customHeight="1" x14ac:dyDescent="0.2">
      <c r="B29" s="56" t="s">
        <v>51</v>
      </c>
      <c r="C29" s="132" t="s">
        <v>88</v>
      </c>
      <c r="D29" s="132"/>
      <c r="E29" s="132"/>
      <c r="F29" s="132"/>
      <c r="G29" s="132"/>
      <c r="H29" s="132"/>
      <c r="I29" s="132"/>
      <c r="J29" s="132"/>
      <c r="K29" s="132"/>
    </row>
  </sheetData>
  <mergeCells count="7">
    <mergeCell ref="C29:K29"/>
    <mergeCell ref="G3:G4"/>
    <mergeCell ref="H3:I3"/>
    <mergeCell ref="B3:C4"/>
    <mergeCell ref="D3:D4"/>
    <mergeCell ref="E3:E4"/>
    <mergeCell ref="F3:F4"/>
  </mergeCells>
  <phoneticPr fontId="0" type="noConversion"/>
  <pageMargins left="0.19685039370078741" right="0.19685039370078741" top="0.98425196850393704" bottom="0.98425196850393704" header="0.51181102362204722" footer="0.51181102362204722"/>
  <pageSetup paperSize="9" orientation="portrait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"/>
  <sheetViews>
    <sheetView workbookViewId="0">
      <selection activeCell="E13" sqref="E13"/>
    </sheetView>
  </sheetViews>
  <sheetFormatPr defaultRowHeight="15" x14ac:dyDescent="0.2"/>
  <cols>
    <col min="1" max="1" width="34.5703125" style="57" customWidth="1"/>
    <col min="2" max="2" width="17.85546875" style="57" bestFit="1" customWidth="1"/>
    <col min="3" max="4" width="15.85546875" style="57" customWidth="1"/>
    <col min="5" max="5" width="17.5703125" style="57" customWidth="1"/>
    <col min="6" max="16384" width="9.140625" style="57"/>
  </cols>
  <sheetData>
    <row r="1" spans="1:5" ht="27.75" customHeight="1" x14ac:dyDescent="0.2">
      <c r="A1" s="142" t="s">
        <v>57</v>
      </c>
      <c r="B1" s="142"/>
      <c r="C1" s="142"/>
      <c r="D1" s="142"/>
      <c r="E1" s="142"/>
    </row>
    <row r="4" spans="1:5" ht="24" customHeight="1" x14ac:dyDescent="0.2">
      <c r="A4" s="58" t="s">
        <v>52</v>
      </c>
      <c r="B4" s="59" t="s">
        <v>53</v>
      </c>
      <c r="C4" s="59" t="s">
        <v>54</v>
      </c>
      <c r="D4" s="59" t="s">
        <v>55</v>
      </c>
      <c r="E4" s="58" t="s">
        <v>56</v>
      </c>
    </row>
    <row r="5" spans="1:5" ht="15.75" x14ac:dyDescent="0.2">
      <c r="A5" s="57" t="s">
        <v>58</v>
      </c>
      <c r="B5" s="60">
        <v>45047</v>
      </c>
      <c r="C5" s="111"/>
      <c r="D5" s="111"/>
      <c r="E5" s="112">
        <v>3.34</v>
      </c>
    </row>
    <row r="6" spans="1:5" x14ac:dyDescent="0.2">
      <c r="A6" s="57" t="s">
        <v>59</v>
      </c>
      <c r="B6" s="60">
        <v>45051</v>
      </c>
      <c r="C6" s="111">
        <v>530.89</v>
      </c>
      <c r="D6" s="111"/>
      <c r="E6" s="111">
        <f>E5+C6-D6</f>
        <v>534.23</v>
      </c>
    </row>
    <row r="7" spans="1:5" x14ac:dyDescent="0.2">
      <c r="A7" s="57" t="s">
        <v>60</v>
      </c>
      <c r="B7" s="60">
        <v>45060</v>
      </c>
      <c r="C7" s="111"/>
      <c r="D7" s="111">
        <v>159.26</v>
      </c>
      <c r="E7" s="111">
        <f t="shared" ref="E7:E13" si="0">E6+C7-D7</f>
        <v>374.97</v>
      </c>
    </row>
    <row r="8" spans="1:5" x14ac:dyDescent="0.2">
      <c r="A8" s="57" t="s">
        <v>61</v>
      </c>
      <c r="B8" s="60">
        <v>45061</v>
      </c>
      <c r="C8" s="111"/>
      <c r="D8" s="111">
        <v>291.99</v>
      </c>
      <c r="E8" s="111">
        <f t="shared" si="0"/>
        <v>82.980000000000018</v>
      </c>
    </row>
    <row r="9" spans="1:5" x14ac:dyDescent="0.2">
      <c r="A9" s="57" t="s">
        <v>65</v>
      </c>
      <c r="B9" s="60">
        <v>45062</v>
      </c>
      <c r="C9" s="111"/>
      <c r="D9" s="111">
        <v>119.18</v>
      </c>
      <c r="E9" s="111">
        <f t="shared" si="0"/>
        <v>-36.199999999999989</v>
      </c>
    </row>
    <row r="10" spans="1:5" x14ac:dyDescent="0.2">
      <c r="A10" s="57" t="s">
        <v>62</v>
      </c>
      <c r="B10" s="60">
        <v>45062</v>
      </c>
      <c r="C10" s="111">
        <v>165.9</v>
      </c>
      <c r="D10" s="111"/>
      <c r="E10" s="111">
        <f t="shared" si="0"/>
        <v>129.70000000000002</v>
      </c>
    </row>
    <row r="11" spans="1:5" x14ac:dyDescent="0.2">
      <c r="A11" s="57" t="s">
        <v>63</v>
      </c>
      <c r="B11" s="60">
        <v>45063</v>
      </c>
      <c r="C11" s="111"/>
      <c r="D11" s="111">
        <v>19.239999999999998</v>
      </c>
      <c r="E11" s="111">
        <f t="shared" si="0"/>
        <v>110.46000000000002</v>
      </c>
    </row>
    <row r="12" spans="1:5" x14ac:dyDescent="0.2">
      <c r="A12" s="57" t="s">
        <v>64</v>
      </c>
      <c r="B12" s="60">
        <v>45066</v>
      </c>
      <c r="C12" s="111"/>
      <c r="D12" s="111">
        <v>11.41</v>
      </c>
      <c r="E12" s="111">
        <f t="shared" si="0"/>
        <v>99.050000000000026</v>
      </c>
    </row>
    <row r="13" spans="1:5" x14ac:dyDescent="0.2">
      <c r="A13" s="57" t="s">
        <v>66</v>
      </c>
      <c r="B13" s="60">
        <v>45074</v>
      </c>
      <c r="C13" s="111"/>
      <c r="D13" s="111">
        <v>45.78</v>
      </c>
      <c r="E13" s="111">
        <f t="shared" si="0"/>
        <v>53.270000000000024</v>
      </c>
    </row>
    <row r="16" spans="1:5" x14ac:dyDescent="0.2">
      <c r="C16" s="110"/>
      <c r="D16" s="110"/>
      <c r="E16" s="110"/>
    </row>
    <row r="17" spans="3:4" x14ac:dyDescent="0.2">
      <c r="C17" s="110"/>
      <c r="D17" s="110"/>
    </row>
    <row r="18" spans="3:4" x14ac:dyDescent="0.2">
      <c r="C18" s="110"/>
      <c r="D18" s="110"/>
    </row>
    <row r="19" spans="3:4" x14ac:dyDescent="0.2">
      <c r="C19" s="110"/>
      <c r="D19" s="110"/>
    </row>
    <row r="20" spans="3:4" x14ac:dyDescent="0.2">
      <c r="C20" s="110"/>
      <c r="D20" s="110"/>
    </row>
    <row r="21" spans="3:4" x14ac:dyDescent="0.2">
      <c r="C21" s="110"/>
      <c r="D21" s="110"/>
    </row>
    <row r="22" spans="3:4" x14ac:dyDescent="0.2">
      <c r="C22" s="110"/>
      <c r="D22" s="110"/>
    </row>
    <row r="23" spans="3:4" x14ac:dyDescent="0.2">
      <c r="C23" s="110"/>
      <c r="D23" s="110"/>
    </row>
    <row r="24" spans="3:4" x14ac:dyDescent="0.2">
      <c r="C24" s="110"/>
      <c r="D24" s="110"/>
    </row>
    <row r="25" spans="3:4" x14ac:dyDescent="0.2">
      <c r="C25" s="110"/>
      <c r="D25" s="110"/>
    </row>
    <row r="26" spans="3:4" x14ac:dyDescent="0.2">
      <c r="C26" s="110"/>
      <c r="D26" s="110"/>
    </row>
    <row r="27" spans="3:4" x14ac:dyDescent="0.2">
      <c r="C27" s="110"/>
      <c r="D27" s="110"/>
    </row>
  </sheetData>
  <mergeCells count="1">
    <mergeCell ref="A1:E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"/>
  <sheetViews>
    <sheetView workbookViewId="0">
      <selection activeCell="B9" sqref="B9"/>
    </sheetView>
  </sheetViews>
  <sheetFormatPr defaultRowHeight="14.25" x14ac:dyDescent="0.2"/>
  <cols>
    <col min="1" max="1" width="11" style="30" customWidth="1"/>
    <col min="2" max="3" width="12.7109375" style="30" customWidth="1"/>
    <col min="4" max="4" width="13.7109375" style="30" customWidth="1"/>
    <col min="5" max="6" width="13.28515625" style="30" customWidth="1"/>
    <col min="7" max="16384" width="9.140625" style="30"/>
  </cols>
  <sheetData>
    <row r="1" spans="1:6" ht="15" x14ac:dyDescent="0.2">
      <c r="A1" s="29" t="s">
        <v>171</v>
      </c>
    </row>
    <row r="3" spans="1:6" s="32" customFormat="1" ht="53.25" customHeight="1" x14ac:dyDescent="0.2">
      <c r="A3" s="31" t="s">
        <v>38</v>
      </c>
      <c r="B3" s="31" t="s">
        <v>39</v>
      </c>
      <c r="C3" s="31" t="s">
        <v>40</v>
      </c>
      <c r="D3" s="122" t="s">
        <v>167</v>
      </c>
      <c r="E3" s="122" t="s">
        <v>168</v>
      </c>
      <c r="F3" s="122" t="s">
        <v>169</v>
      </c>
    </row>
    <row r="4" spans="1:6" ht="18" customHeight="1" x14ac:dyDescent="0.2">
      <c r="A4" s="30" t="s">
        <v>44</v>
      </c>
      <c r="B4" s="33">
        <v>2.17</v>
      </c>
      <c r="C4" s="33">
        <v>1.28</v>
      </c>
      <c r="D4" s="123">
        <f>C4/B4</f>
        <v>0.58986175115207373</v>
      </c>
      <c r="E4" s="123">
        <f>C4/$C$10</f>
        <v>0.83116883116883111</v>
      </c>
      <c r="F4" s="123">
        <f>C4/$C$8</f>
        <v>0.46715328467153283</v>
      </c>
    </row>
    <row r="5" spans="1:6" ht="18" customHeight="1" x14ac:dyDescent="0.2">
      <c r="A5" s="30" t="s">
        <v>43</v>
      </c>
      <c r="B5" s="33">
        <v>0.89</v>
      </c>
      <c r="C5" s="33">
        <v>0.57999999999999996</v>
      </c>
      <c r="D5" s="123">
        <f t="shared" ref="D5:D9" si="0">C5/B5</f>
        <v>0.65168539325842689</v>
      </c>
      <c r="E5" s="123">
        <f t="shared" ref="E5:E8" si="1">C5/$C$10</f>
        <v>0.37662337662337658</v>
      </c>
      <c r="F5" s="123">
        <f t="shared" ref="F5:F8" si="2">C5/$C$8</f>
        <v>0.21167883211678828</v>
      </c>
    </row>
    <row r="6" spans="1:6" ht="18" customHeight="1" x14ac:dyDescent="0.2">
      <c r="A6" s="30" t="s">
        <v>45</v>
      </c>
      <c r="B6" s="33">
        <v>0.3</v>
      </c>
      <c r="C6" s="33">
        <v>0.15</v>
      </c>
      <c r="D6" s="123">
        <f t="shared" si="0"/>
        <v>0.5</v>
      </c>
      <c r="E6" s="123">
        <f t="shared" si="1"/>
        <v>9.7402597402597393E-2</v>
      </c>
      <c r="F6" s="123">
        <f t="shared" si="2"/>
        <v>5.4744525547445251E-2</v>
      </c>
    </row>
    <row r="7" spans="1:6" ht="18" customHeight="1" x14ac:dyDescent="0.2">
      <c r="A7" s="30" t="s">
        <v>41</v>
      </c>
      <c r="B7" s="33">
        <v>5.8</v>
      </c>
      <c r="C7" s="33">
        <v>2.95</v>
      </c>
      <c r="D7" s="123">
        <f t="shared" si="0"/>
        <v>0.50862068965517249</v>
      </c>
      <c r="E7" s="123">
        <f t="shared" si="1"/>
        <v>1.9155844155844157</v>
      </c>
      <c r="F7" s="123">
        <f t="shared" si="2"/>
        <v>1.0766423357664234</v>
      </c>
    </row>
    <row r="8" spans="1:6" ht="18" customHeight="1" x14ac:dyDescent="0.2">
      <c r="A8" s="30" t="s">
        <v>42</v>
      </c>
      <c r="B8" s="33">
        <v>5.23</v>
      </c>
      <c r="C8" s="33">
        <v>2.74</v>
      </c>
      <c r="D8" s="123">
        <f t="shared" si="0"/>
        <v>0.52390057361376674</v>
      </c>
      <c r="E8" s="123">
        <f t="shared" si="1"/>
        <v>1.7792207792207793</v>
      </c>
      <c r="F8" s="123">
        <f t="shared" si="2"/>
        <v>1</v>
      </c>
    </row>
    <row r="9" spans="1:6" ht="16.5" customHeight="1" x14ac:dyDescent="0.2">
      <c r="A9" s="35" t="s">
        <v>46</v>
      </c>
      <c r="B9" s="121">
        <f>B4+B5+B6+B7+B8</f>
        <v>14.39</v>
      </c>
      <c r="C9" s="121">
        <f>C4+C5+C6+C7+C8</f>
        <v>7.7</v>
      </c>
      <c r="D9" s="123">
        <f t="shared" si="0"/>
        <v>0.53509381514940935</v>
      </c>
      <c r="E9" s="123"/>
      <c r="F9" s="124"/>
    </row>
    <row r="10" spans="1:6" ht="16.5" customHeight="1" x14ac:dyDescent="0.2">
      <c r="A10" s="35" t="s">
        <v>47</v>
      </c>
      <c r="B10" s="121">
        <f>B9/5</f>
        <v>2.8780000000000001</v>
      </c>
      <c r="C10" s="121">
        <f>C9/5</f>
        <v>1.54</v>
      </c>
      <c r="D10" s="34"/>
    </row>
    <row r="12" spans="1:6" x14ac:dyDescent="0.2">
      <c r="A12" s="167" t="s">
        <v>177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4"/>
  <sheetViews>
    <sheetView workbookViewId="0">
      <selection activeCell="C14" sqref="C14"/>
    </sheetView>
  </sheetViews>
  <sheetFormatPr defaultRowHeight="14.25" x14ac:dyDescent="0.2"/>
  <cols>
    <col min="1" max="1" width="9.140625" style="92"/>
    <col min="2" max="2" width="13.85546875" style="92" customWidth="1"/>
    <col min="3" max="3" width="15" style="92" customWidth="1"/>
    <col min="4" max="7" width="14.28515625" style="92" customWidth="1"/>
    <col min="8" max="16384" width="9.140625" style="92"/>
  </cols>
  <sheetData>
    <row r="1" spans="1:8" ht="24.75" customHeight="1" x14ac:dyDescent="0.2">
      <c r="A1" s="143" t="s">
        <v>174</v>
      </c>
      <c r="B1" s="143"/>
      <c r="C1" s="143"/>
      <c r="D1" s="143"/>
      <c r="E1" s="143"/>
      <c r="F1" s="143"/>
    </row>
    <row r="2" spans="1:8" x14ac:dyDescent="0.2">
      <c r="A2" s="92" t="s">
        <v>89</v>
      </c>
      <c r="C2" s="113">
        <v>42.47</v>
      </c>
      <c r="G2" s="114"/>
    </row>
    <row r="3" spans="1:8" x14ac:dyDescent="0.2">
      <c r="A3" s="92" t="s">
        <v>90</v>
      </c>
      <c r="C3" s="113">
        <v>259.87</v>
      </c>
      <c r="G3" s="114"/>
    </row>
    <row r="4" spans="1:8" x14ac:dyDescent="0.2">
      <c r="A4" s="92" t="s">
        <v>91</v>
      </c>
      <c r="C4" s="113">
        <v>39.81</v>
      </c>
      <c r="G4" s="114"/>
    </row>
    <row r="7" spans="1:8" ht="34.5" customHeight="1" x14ac:dyDescent="0.2">
      <c r="A7" s="93" t="s">
        <v>92</v>
      </c>
      <c r="B7" s="126" t="s">
        <v>175</v>
      </c>
      <c r="C7" s="94" t="s">
        <v>93</v>
      </c>
      <c r="D7" s="95" t="s">
        <v>94</v>
      </c>
      <c r="E7" s="95" t="s">
        <v>95</v>
      </c>
      <c r="F7" s="95" t="s">
        <v>96</v>
      </c>
      <c r="G7" s="95" t="s">
        <v>97</v>
      </c>
      <c r="H7" s="96"/>
    </row>
    <row r="8" spans="1:8" ht="15" x14ac:dyDescent="0.2">
      <c r="A8" s="97" t="s">
        <v>98</v>
      </c>
      <c r="B8" s="98" t="s">
        <v>99</v>
      </c>
      <c r="C8" s="92">
        <v>4</v>
      </c>
      <c r="D8" s="114">
        <f>$C$3/$C$14*C8</f>
        <v>41.5792</v>
      </c>
      <c r="E8" s="115">
        <f>$C$2/6</f>
        <v>7.0783333333333331</v>
      </c>
      <c r="F8" s="114">
        <f>$C$4/6</f>
        <v>6.6350000000000007</v>
      </c>
      <c r="G8" s="116">
        <f>D8+E8+F8</f>
        <v>55.292533333333331</v>
      </c>
      <c r="H8" s="96"/>
    </row>
    <row r="9" spans="1:8" ht="15" x14ac:dyDescent="0.2">
      <c r="A9" s="97" t="s">
        <v>100</v>
      </c>
      <c r="B9" s="98" t="s">
        <v>101</v>
      </c>
      <c r="C9" s="92">
        <v>5</v>
      </c>
      <c r="D9" s="114">
        <f t="shared" ref="D9:D13" si="0">$C$3/$C$14*C9</f>
        <v>51.974000000000004</v>
      </c>
      <c r="E9" s="115">
        <f t="shared" ref="E9:E13" si="1">$C$2/6</f>
        <v>7.0783333333333331</v>
      </c>
      <c r="F9" s="114">
        <f t="shared" ref="F9:F13" si="2">$C$4/6</f>
        <v>6.6350000000000007</v>
      </c>
      <c r="G9" s="116">
        <f t="shared" ref="G9:G13" si="3">D9+E9+F9</f>
        <v>65.687333333333342</v>
      </c>
      <c r="H9" s="96"/>
    </row>
    <row r="10" spans="1:8" ht="15" x14ac:dyDescent="0.2">
      <c r="A10" s="97" t="s">
        <v>102</v>
      </c>
      <c r="B10" s="98" t="s">
        <v>103</v>
      </c>
      <c r="C10" s="92">
        <v>2</v>
      </c>
      <c r="D10" s="114">
        <f t="shared" si="0"/>
        <v>20.7896</v>
      </c>
      <c r="E10" s="115">
        <f t="shared" si="1"/>
        <v>7.0783333333333331</v>
      </c>
      <c r="F10" s="114">
        <f t="shared" si="2"/>
        <v>6.6350000000000007</v>
      </c>
      <c r="G10" s="116">
        <f t="shared" si="3"/>
        <v>34.502933333333331</v>
      </c>
      <c r="H10" s="96"/>
    </row>
    <row r="11" spans="1:8" ht="15" x14ac:dyDescent="0.2">
      <c r="A11" s="97" t="s">
        <v>104</v>
      </c>
      <c r="B11" s="98" t="s">
        <v>105</v>
      </c>
      <c r="C11" s="92">
        <v>5</v>
      </c>
      <c r="D11" s="114">
        <f t="shared" si="0"/>
        <v>51.974000000000004</v>
      </c>
      <c r="E11" s="115">
        <f t="shared" si="1"/>
        <v>7.0783333333333331</v>
      </c>
      <c r="F11" s="114">
        <f t="shared" si="2"/>
        <v>6.6350000000000007</v>
      </c>
      <c r="G11" s="116">
        <f t="shared" si="3"/>
        <v>65.687333333333342</v>
      </c>
      <c r="H11" s="96"/>
    </row>
    <row r="12" spans="1:8" ht="15" x14ac:dyDescent="0.2">
      <c r="A12" s="97" t="s">
        <v>106</v>
      </c>
      <c r="B12" s="98" t="s">
        <v>107</v>
      </c>
      <c r="C12" s="92">
        <v>8</v>
      </c>
      <c r="D12" s="114">
        <f t="shared" si="0"/>
        <v>83.1584</v>
      </c>
      <c r="E12" s="115">
        <f t="shared" si="1"/>
        <v>7.0783333333333331</v>
      </c>
      <c r="F12" s="114">
        <f t="shared" si="2"/>
        <v>6.6350000000000007</v>
      </c>
      <c r="G12" s="116">
        <f t="shared" si="3"/>
        <v>96.871733333333339</v>
      </c>
      <c r="H12" s="96"/>
    </row>
    <row r="13" spans="1:8" ht="15" x14ac:dyDescent="0.2">
      <c r="A13" s="97" t="s">
        <v>108</v>
      </c>
      <c r="B13" s="98" t="s">
        <v>109</v>
      </c>
      <c r="C13" s="92">
        <v>1</v>
      </c>
      <c r="D13" s="114">
        <f t="shared" si="0"/>
        <v>10.3948</v>
      </c>
      <c r="E13" s="115">
        <f t="shared" si="1"/>
        <v>7.0783333333333331</v>
      </c>
      <c r="F13" s="114">
        <f t="shared" si="2"/>
        <v>6.6350000000000007</v>
      </c>
      <c r="G13" s="116">
        <f t="shared" si="3"/>
        <v>24.108133333333335</v>
      </c>
      <c r="H13" s="96"/>
    </row>
    <row r="14" spans="1:8" ht="21.75" customHeight="1" x14ac:dyDescent="0.2">
      <c r="A14" s="99"/>
      <c r="B14" s="99" t="s">
        <v>46</v>
      </c>
      <c r="C14" s="99">
        <f>C8+C9+C10+C11+C12+C13</f>
        <v>25</v>
      </c>
      <c r="D14" s="117">
        <f>D8+D9+D10+D11+D12+D13</f>
        <v>259.87</v>
      </c>
      <c r="E14" s="117">
        <f t="shared" ref="E14:G14" si="4">E8+E9+E10+E11+E12+E13</f>
        <v>42.47</v>
      </c>
      <c r="F14" s="117">
        <f t="shared" si="4"/>
        <v>39.81</v>
      </c>
      <c r="G14" s="117">
        <f t="shared" si="4"/>
        <v>342.15000000000003</v>
      </c>
      <c r="H14" s="96"/>
    </row>
    <row r="17" spans="1:6" ht="15" x14ac:dyDescent="0.2">
      <c r="A17" s="98"/>
      <c r="C17" s="100"/>
      <c r="D17" s="100"/>
      <c r="E17" s="100"/>
      <c r="F17" s="100"/>
    </row>
    <row r="18" spans="1:6" ht="15" x14ac:dyDescent="0.2">
      <c r="A18" s="98"/>
      <c r="C18" s="96"/>
      <c r="D18" s="101"/>
      <c r="E18" s="96"/>
      <c r="F18" s="96"/>
    </row>
    <row r="19" spans="1:6" ht="15" x14ac:dyDescent="0.2">
      <c r="A19" s="98"/>
      <c r="C19" s="96"/>
      <c r="D19" s="101"/>
      <c r="E19" s="96"/>
      <c r="F19" s="96"/>
    </row>
    <row r="20" spans="1:6" ht="15" x14ac:dyDescent="0.2">
      <c r="A20" s="98"/>
      <c r="C20" s="96"/>
      <c r="D20" s="101"/>
      <c r="E20" s="96"/>
      <c r="F20" s="96"/>
    </row>
    <row r="21" spans="1:6" ht="15" x14ac:dyDescent="0.2">
      <c r="A21" s="98"/>
      <c r="C21" s="96"/>
      <c r="D21" s="101"/>
      <c r="E21" s="96"/>
      <c r="F21" s="96"/>
    </row>
    <row r="22" spans="1:6" ht="15" x14ac:dyDescent="0.2">
      <c r="A22" s="98"/>
      <c r="C22" s="96"/>
      <c r="D22" s="101"/>
      <c r="E22" s="96"/>
      <c r="F22" s="96"/>
    </row>
    <row r="23" spans="1:6" ht="15" x14ac:dyDescent="0.2">
      <c r="A23" s="98"/>
      <c r="C23" s="96"/>
      <c r="D23" s="101"/>
      <c r="E23" s="96"/>
      <c r="F23" s="96"/>
    </row>
    <row r="24" spans="1:6" ht="15" x14ac:dyDescent="0.2">
      <c r="A24" s="102"/>
      <c r="C24" s="96"/>
      <c r="D24" s="103"/>
      <c r="E24" s="96"/>
      <c r="F24" s="96"/>
    </row>
    <row r="27" spans="1:6" ht="15" x14ac:dyDescent="0.2">
      <c r="A27" s="98"/>
      <c r="B27" s="104"/>
      <c r="C27" s="100"/>
      <c r="D27" s="100"/>
      <c r="E27" s="100"/>
      <c r="F27" s="100"/>
    </row>
    <row r="28" spans="1:6" ht="15" x14ac:dyDescent="0.2">
      <c r="A28" s="98"/>
      <c r="C28" s="96"/>
      <c r="D28" s="101"/>
      <c r="E28" s="96"/>
      <c r="F28" s="96"/>
    </row>
    <row r="29" spans="1:6" ht="15" x14ac:dyDescent="0.2">
      <c r="A29" s="98"/>
      <c r="C29" s="96"/>
      <c r="D29" s="101"/>
      <c r="E29" s="96"/>
      <c r="F29" s="96"/>
    </row>
    <row r="30" spans="1:6" ht="15" x14ac:dyDescent="0.2">
      <c r="A30" s="98"/>
      <c r="C30" s="96"/>
      <c r="D30" s="101"/>
      <c r="E30" s="96"/>
      <c r="F30" s="96"/>
    </row>
    <row r="31" spans="1:6" ht="15" x14ac:dyDescent="0.2">
      <c r="A31" s="98"/>
      <c r="C31" s="96"/>
      <c r="D31" s="101"/>
      <c r="E31" s="96"/>
      <c r="F31" s="96"/>
    </row>
    <row r="32" spans="1:6" ht="15" x14ac:dyDescent="0.2">
      <c r="A32" s="98"/>
      <c r="C32" s="96"/>
      <c r="D32" s="101"/>
      <c r="E32" s="96"/>
      <c r="F32" s="96"/>
    </row>
    <row r="33" spans="1:6" ht="15" x14ac:dyDescent="0.2">
      <c r="A33" s="98"/>
      <c r="C33" s="96"/>
      <c r="D33" s="101"/>
      <c r="E33" s="96"/>
      <c r="F33" s="96"/>
    </row>
    <row r="34" spans="1:6" ht="15" x14ac:dyDescent="0.2">
      <c r="A34" s="102"/>
      <c r="C34" s="105"/>
      <c r="D34" s="103"/>
      <c r="E34" s="96"/>
      <c r="F34" s="96"/>
    </row>
  </sheetData>
  <mergeCells count="1">
    <mergeCell ref="A1:F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13"/>
  <sheetViews>
    <sheetView workbookViewId="0">
      <selection activeCell="F12" sqref="F12"/>
    </sheetView>
  </sheetViews>
  <sheetFormatPr defaultRowHeight="15" x14ac:dyDescent="0.25"/>
  <cols>
    <col min="1" max="1" width="16.28515625" style="106" customWidth="1"/>
    <col min="2" max="2" width="12.5703125" style="106" customWidth="1"/>
    <col min="3" max="3" width="15.5703125" style="106" customWidth="1"/>
    <col min="4" max="4" width="16.5703125" style="106" customWidth="1"/>
    <col min="5" max="5" width="14" style="106" customWidth="1"/>
    <col min="6" max="6" width="12.5703125" style="106" bestFit="1" customWidth="1"/>
    <col min="7" max="16384" width="9.140625" style="106"/>
  </cols>
  <sheetData>
    <row r="2" spans="1:8" ht="36.75" customHeight="1" x14ac:dyDescent="0.25">
      <c r="A2" s="94" t="s">
        <v>110</v>
      </c>
      <c r="B2" s="94" t="s">
        <v>111</v>
      </c>
      <c r="C2" s="94" t="s">
        <v>112</v>
      </c>
      <c r="D2" s="94" t="s">
        <v>113</v>
      </c>
      <c r="E2" s="94" t="s">
        <v>114</v>
      </c>
      <c r="F2" s="94" t="s">
        <v>115</v>
      </c>
    </row>
    <row r="3" spans="1:8" x14ac:dyDescent="0.25">
      <c r="A3" s="106" t="s">
        <v>116</v>
      </c>
      <c r="B3" s="106">
        <v>5</v>
      </c>
      <c r="C3" s="118">
        <v>400</v>
      </c>
      <c r="D3" s="119">
        <f>B3*C3</f>
        <v>2000</v>
      </c>
      <c r="E3" s="119">
        <f>D3*$D$13</f>
        <v>500</v>
      </c>
      <c r="F3" s="119">
        <f>D3+E3</f>
        <v>2500</v>
      </c>
      <c r="H3" s="119"/>
    </row>
    <row r="4" spans="1:8" x14ac:dyDescent="0.25">
      <c r="A4" s="106" t="s">
        <v>117</v>
      </c>
      <c r="B4" s="106">
        <v>4</v>
      </c>
      <c r="C4" s="118">
        <v>132</v>
      </c>
      <c r="D4" s="119">
        <f t="shared" ref="D4:D10" si="0">B4*C4</f>
        <v>528</v>
      </c>
      <c r="E4" s="119">
        <f t="shared" ref="E4:E12" si="1">D4*$D$13</f>
        <v>132</v>
      </c>
      <c r="F4" s="119">
        <f t="shared" ref="F4:F12" si="2">D4+E4</f>
        <v>660</v>
      </c>
      <c r="H4" s="119"/>
    </row>
    <row r="5" spans="1:8" x14ac:dyDescent="0.25">
      <c r="A5" s="106" t="s">
        <v>118</v>
      </c>
      <c r="B5" s="106">
        <v>3</v>
      </c>
      <c r="C5" s="118">
        <v>265</v>
      </c>
      <c r="D5" s="119">
        <f t="shared" si="0"/>
        <v>795</v>
      </c>
      <c r="E5" s="119">
        <f t="shared" si="1"/>
        <v>198.75</v>
      </c>
      <c r="F5" s="119">
        <f t="shared" si="2"/>
        <v>993.75</v>
      </c>
      <c r="H5" s="119"/>
    </row>
    <row r="6" spans="1:8" x14ac:dyDescent="0.25">
      <c r="A6" s="106" t="s">
        <v>116</v>
      </c>
      <c r="B6" s="106">
        <v>3</v>
      </c>
      <c r="C6" s="118">
        <v>400</v>
      </c>
      <c r="D6" s="119">
        <f t="shared" si="0"/>
        <v>1200</v>
      </c>
      <c r="E6" s="119">
        <f t="shared" si="1"/>
        <v>300</v>
      </c>
      <c r="F6" s="119">
        <f t="shared" si="2"/>
        <v>1500</v>
      </c>
      <c r="H6" s="119"/>
    </row>
    <row r="7" spans="1:8" x14ac:dyDescent="0.25">
      <c r="A7" s="106" t="s">
        <v>117</v>
      </c>
      <c r="B7" s="106">
        <v>3</v>
      </c>
      <c r="C7" s="118">
        <v>132</v>
      </c>
      <c r="D7" s="119">
        <f t="shared" si="0"/>
        <v>396</v>
      </c>
      <c r="E7" s="119">
        <f t="shared" si="1"/>
        <v>99</v>
      </c>
      <c r="F7" s="119">
        <f t="shared" si="2"/>
        <v>495</v>
      </c>
      <c r="H7" s="119"/>
    </row>
    <row r="8" spans="1:8" x14ac:dyDescent="0.25">
      <c r="A8" s="106" t="s">
        <v>119</v>
      </c>
      <c r="B8" s="106">
        <v>12</v>
      </c>
      <c r="C8" s="118">
        <v>26.54</v>
      </c>
      <c r="D8" s="119">
        <f t="shared" si="0"/>
        <v>318.48</v>
      </c>
      <c r="E8" s="119">
        <f t="shared" si="1"/>
        <v>79.62</v>
      </c>
      <c r="F8" s="119">
        <f t="shared" si="2"/>
        <v>398.1</v>
      </c>
      <c r="H8" s="119"/>
    </row>
    <row r="9" spans="1:8" x14ac:dyDescent="0.25">
      <c r="A9" s="106" t="s">
        <v>119</v>
      </c>
      <c r="B9" s="106">
        <v>10</v>
      </c>
      <c r="C9" s="118">
        <v>26.54</v>
      </c>
      <c r="D9" s="119">
        <f t="shared" si="0"/>
        <v>265.39999999999998</v>
      </c>
      <c r="E9" s="119">
        <f t="shared" si="1"/>
        <v>66.349999999999994</v>
      </c>
      <c r="F9" s="119">
        <f t="shared" si="2"/>
        <v>331.75</v>
      </c>
      <c r="H9" s="119"/>
    </row>
    <row r="10" spans="1:8" x14ac:dyDescent="0.25">
      <c r="A10" s="106" t="s">
        <v>116</v>
      </c>
      <c r="B10" s="106">
        <v>2</v>
      </c>
      <c r="C10" s="118">
        <v>400</v>
      </c>
      <c r="D10" s="119">
        <f t="shared" si="0"/>
        <v>800</v>
      </c>
      <c r="E10" s="119">
        <f t="shared" si="1"/>
        <v>200</v>
      </c>
      <c r="F10" s="119">
        <f t="shared" si="2"/>
        <v>1000</v>
      </c>
      <c r="H10" s="119"/>
    </row>
    <row r="12" spans="1:8" x14ac:dyDescent="0.25">
      <c r="C12" s="107" t="s">
        <v>120</v>
      </c>
      <c r="D12" s="120">
        <f>D3+D4+D5+D6+D7+D8+D9+D10</f>
        <v>6302.8799999999992</v>
      </c>
      <c r="E12" s="120">
        <f t="shared" si="1"/>
        <v>1575.7199999999998</v>
      </c>
      <c r="F12" s="120">
        <f t="shared" si="2"/>
        <v>7878.5999999999985</v>
      </c>
    </row>
    <row r="13" spans="1:8" x14ac:dyDescent="0.25">
      <c r="C13" s="108" t="s">
        <v>121</v>
      </c>
      <c r="D13" s="109">
        <v>0.25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5"/>
  <sheetViews>
    <sheetView workbookViewId="0">
      <selection activeCell="C7" sqref="C7"/>
    </sheetView>
  </sheetViews>
  <sheetFormatPr defaultRowHeight="12.75" x14ac:dyDescent="0.2"/>
  <cols>
    <col min="1" max="1" width="9.140625" style="61"/>
    <col min="2" max="2" width="29" style="61" customWidth="1"/>
    <col min="3" max="3" width="9.140625" style="61"/>
    <col min="4" max="4" width="12.28515625" style="61" customWidth="1"/>
    <col min="5" max="16384" width="9.140625" style="61"/>
  </cols>
  <sheetData>
    <row r="1" spans="1:10" ht="60" customHeight="1" x14ac:dyDescent="0.2">
      <c r="A1" s="144" t="s">
        <v>67</v>
      </c>
      <c r="B1" s="144"/>
      <c r="C1" s="144"/>
      <c r="D1" s="144"/>
      <c r="E1" s="144"/>
      <c r="F1" s="144"/>
    </row>
    <row r="3" spans="1:10" ht="15.75" x14ac:dyDescent="0.2">
      <c r="A3" s="145" t="s">
        <v>158</v>
      </c>
      <c r="B3" s="145"/>
      <c r="C3" s="145"/>
      <c r="D3" s="145"/>
      <c r="E3" s="145"/>
      <c r="F3" s="145"/>
      <c r="G3" s="62"/>
      <c r="H3" s="62"/>
      <c r="I3" s="62"/>
      <c r="J3" s="62"/>
    </row>
    <row r="4" spans="1:10" ht="13.5" thickBot="1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x14ac:dyDescent="0.2">
      <c r="A5" s="146" t="s">
        <v>149</v>
      </c>
      <c r="B5" s="148" t="s">
        <v>151</v>
      </c>
      <c r="C5" s="148" t="s">
        <v>150</v>
      </c>
      <c r="D5" s="148" t="s">
        <v>68</v>
      </c>
      <c r="E5" s="148" t="s">
        <v>0</v>
      </c>
      <c r="F5" s="150" t="s">
        <v>69</v>
      </c>
      <c r="G5" s="63"/>
      <c r="H5" s="64"/>
      <c r="I5" s="63"/>
      <c r="J5" s="63"/>
    </row>
    <row r="6" spans="1:10" ht="44.25" customHeight="1" x14ac:dyDescent="0.2">
      <c r="A6" s="147"/>
      <c r="B6" s="149" t="s">
        <v>70</v>
      </c>
      <c r="C6" s="149"/>
      <c r="D6" s="149"/>
      <c r="E6" s="149"/>
      <c r="F6" s="151"/>
      <c r="G6" s="63"/>
      <c r="H6" s="63"/>
      <c r="I6" s="63"/>
      <c r="J6" s="63"/>
    </row>
    <row r="7" spans="1:10" ht="21" customHeight="1" x14ac:dyDescent="0.2">
      <c r="A7" s="65" t="s">
        <v>152</v>
      </c>
      <c r="B7" s="66">
        <v>1391002</v>
      </c>
      <c r="C7" s="67">
        <f>B7-E7</f>
        <v>736158</v>
      </c>
      <c r="D7" s="68">
        <f>C7/B7*100</f>
        <v>52.922857048372329</v>
      </c>
      <c r="E7" s="67">
        <v>654844</v>
      </c>
      <c r="F7" s="69">
        <f>E7/B7*100</f>
        <v>47.077142951627678</v>
      </c>
      <c r="G7" s="63"/>
      <c r="H7" s="63"/>
      <c r="I7" s="63"/>
      <c r="J7" s="63"/>
    </row>
    <row r="8" spans="1:10" ht="21" customHeight="1" x14ac:dyDescent="0.2">
      <c r="A8" s="65" t="s">
        <v>153</v>
      </c>
      <c r="B8" s="66">
        <v>1443141</v>
      </c>
      <c r="C8" s="67">
        <f t="shared" ref="C8:C13" si="0">B8-E8</f>
        <v>766891</v>
      </c>
      <c r="D8" s="68">
        <f t="shared" ref="D8:D14" si="1">C8/B8*100</f>
        <v>53.140406931824401</v>
      </c>
      <c r="E8" s="67">
        <v>676250</v>
      </c>
      <c r="F8" s="69">
        <f t="shared" ref="F8:F14" si="2">E8/B8*100</f>
        <v>46.859593068175599</v>
      </c>
      <c r="G8" s="63"/>
      <c r="H8" s="63"/>
      <c r="I8" s="63"/>
      <c r="J8" s="63"/>
    </row>
    <row r="9" spans="1:10" ht="21" customHeight="1" x14ac:dyDescent="0.2">
      <c r="A9" s="65" t="s">
        <v>154</v>
      </c>
      <c r="B9" s="66">
        <v>1476832</v>
      </c>
      <c r="C9" s="67">
        <f t="shared" si="0"/>
        <v>785982</v>
      </c>
      <c r="D9" s="68">
        <f t="shared" si="1"/>
        <v>53.22081320014734</v>
      </c>
      <c r="E9" s="67">
        <v>690850</v>
      </c>
      <c r="F9" s="69">
        <f t="shared" si="2"/>
        <v>46.77918679985266</v>
      </c>
      <c r="G9" s="63"/>
      <c r="H9" s="63"/>
      <c r="I9" s="63"/>
      <c r="J9" s="63"/>
    </row>
    <row r="10" spans="1:10" ht="21" customHeight="1" x14ac:dyDescent="0.2">
      <c r="A10" s="65" t="s">
        <v>155</v>
      </c>
      <c r="B10" s="66">
        <v>1517580</v>
      </c>
      <c r="C10" s="67">
        <f t="shared" si="0"/>
        <v>806683</v>
      </c>
      <c r="D10" s="68">
        <f t="shared" si="1"/>
        <v>53.155879755927202</v>
      </c>
      <c r="E10" s="67">
        <v>710897</v>
      </c>
      <c r="F10" s="69">
        <f t="shared" si="2"/>
        <v>46.844120244072798</v>
      </c>
      <c r="G10" s="63"/>
      <c r="H10" s="63"/>
      <c r="I10" s="63"/>
      <c r="J10" s="63"/>
    </row>
    <row r="11" spans="1:10" ht="21" customHeight="1" x14ac:dyDescent="0.2">
      <c r="A11" s="65" t="s">
        <v>156</v>
      </c>
      <c r="B11" s="66">
        <v>1555068</v>
      </c>
      <c r="C11" s="67">
        <f t="shared" si="0"/>
        <v>826005</v>
      </c>
      <c r="D11" s="68">
        <f t="shared" si="1"/>
        <v>53.116969804535877</v>
      </c>
      <c r="E11" s="67">
        <v>729063</v>
      </c>
      <c r="F11" s="69">
        <f t="shared" si="2"/>
        <v>46.883030195464123</v>
      </c>
      <c r="G11" s="63"/>
      <c r="H11" s="63"/>
      <c r="I11" s="63"/>
      <c r="J11" s="63"/>
    </row>
    <row r="12" spans="1:10" ht="21" customHeight="1" x14ac:dyDescent="0.2">
      <c r="A12" s="65" t="s">
        <v>157</v>
      </c>
      <c r="B12" s="66">
        <v>1543869</v>
      </c>
      <c r="C12" s="67">
        <f t="shared" si="0"/>
        <v>822694</v>
      </c>
      <c r="D12" s="68">
        <f t="shared" si="1"/>
        <v>53.287811336324523</v>
      </c>
      <c r="E12" s="67">
        <v>721175</v>
      </c>
      <c r="F12" s="69">
        <f t="shared" si="2"/>
        <v>46.712188663675477</v>
      </c>
      <c r="G12" s="63"/>
      <c r="H12" s="63"/>
      <c r="I12" s="63"/>
      <c r="J12" s="63"/>
    </row>
    <row r="13" spans="1:10" ht="21" customHeight="1" x14ac:dyDescent="0.2">
      <c r="A13" s="65" t="s">
        <v>122</v>
      </c>
      <c r="B13" s="66">
        <v>1575837</v>
      </c>
      <c r="C13" s="67">
        <f t="shared" si="0"/>
        <v>839499</v>
      </c>
      <c r="D13" s="68">
        <f t="shared" si="1"/>
        <v>53.273212902095835</v>
      </c>
      <c r="E13" s="67">
        <v>736338</v>
      </c>
      <c r="F13" s="69">
        <f t="shared" si="2"/>
        <v>46.726787097904158</v>
      </c>
      <c r="G13" s="63"/>
      <c r="H13" s="63"/>
      <c r="I13" s="63"/>
      <c r="J13" s="63"/>
    </row>
    <row r="14" spans="1:10" ht="21" customHeight="1" thickBot="1" x14ac:dyDescent="0.25">
      <c r="A14" s="70" t="s">
        <v>123</v>
      </c>
      <c r="B14" s="71">
        <v>1619969</v>
      </c>
      <c r="C14" s="72">
        <f>B14-E14</f>
        <v>863902</v>
      </c>
      <c r="D14" s="73">
        <f t="shared" si="1"/>
        <v>53.32830443051688</v>
      </c>
      <c r="E14" s="72">
        <v>756067</v>
      </c>
      <c r="F14" s="74">
        <f t="shared" si="2"/>
        <v>46.67169556948312</v>
      </c>
      <c r="G14" s="63"/>
      <c r="H14" s="63"/>
      <c r="I14" s="63"/>
      <c r="J14" s="63"/>
    </row>
    <row r="15" spans="1:10" x14ac:dyDescent="0.2">
      <c r="A15" s="125" t="s">
        <v>173</v>
      </c>
    </row>
  </sheetData>
  <mergeCells count="8">
    <mergeCell ref="A1:F1"/>
    <mergeCell ref="A3:F3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2"/>
  <sheetViews>
    <sheetView topLeftCell="A4" workbookViewId="0">
      <selection activeCell="F10" sqref="F10"/>
    </sheetView>
  </sheetViews>
  <sheetFormatPr defaultRowHeight="14.25" x14ac:dyDescent="0.2"/>
  <cols>
    <col min="1" max="1" width="40" style="75" customWidth="1"/>
    <col min="2" max="16384" width="9.140625" style="75"/>
  </cols>
  <sheetData>
    <row r="1" spans="1:7" ht="36.75" customHeight="1" x14ac:dyDescent="0.2">
      <c r="A1" s="144" t="s">
        <v>71</v>
      </c>
      <c r="B1" s="144"/>
      <c r="C1" s="144"/>
      <c r="D1" s="144"/>
      <c r="E1" s="144"/>
      <c r="F1" s="144"/>
      <c r="G1" s="144"/>
    </row>
    <row r="5" spans="1:7" ht="17.25" thickBot="1" x14ac:dyDescent="0.35">
      <c r="A5" s="76" t="s">
        <v>72</v>
      </c>
    </row>
    <row r="6" spans="1:7" ht="17.25" thickTop="1" x14ac:dyDescent="0.3">
      <c r="A6" s="152"/>
      <c r="B6" s="155" t="s">
        <v>164</v>
      </c>
      <c r="C6" s="156"/>
      <c r="D6" s="155" t="s">
        <v>163</v>
      </c>
      <c r="E6" s="156"/>
      <c r="F6" s="161" t="s">
        <v>165</v>
      </c>
      <c r="G6" s="162"/>
    </row>
    <row r="7" spans="1:7" ht="16.5" x14ac:dyDescent="0.3">
      <c r="A7" s="153"/>
      <c r="B7" s="157"/>
      <c r="C7" s="158"/>
      <c r="D7" s="157"/>
      <c r="E7" s="158"/>
      <c r="F7" s="163" t="s">
        <v>163</v>
      </c>
      <c r="G7" s="164"/>
    </row>
    <row r="8" spans="1:7" ht="17.25" thickBot="1" x14ac:dyDescent="0.35">
      <c r="A8" s="153"/>
      <c r="B8" s="159"/>
      <c r="C8" s="160"/>
      <c r="D8" s="159"/>
      <c r="E8" s="160"/>
      <c r="F8" s="165" t="s">
        <v>164</v>
      </c>
      <c r="G8" s="166"/>
    </row>
    <row r="9" spans="1:7" ht="17.25" thickBot="1" x14ac:dyDescent="0.35">
      <c r="A9" s="154"/>
      <c r="B9" s="77" t="s">
        <v>73</v>
      </c>
      <c r="C9" s="77" t="s">
        <v>74</v>
      </c>
      <c r="D9" s="77" t="s">
        <v>73</v>
      </c>
      <c r="E9" s="77" t="s">
        <v>74</v>
      </c>
      <c r="F9" s="83" t="s">
        <v>73</v>
      </c>
      <c r="G9" s="84" t="s">
        <v>74</v>
      </c>
    </row>
    <row r="10" spans="1:7" s="80" customFormat="1" ht="16.5" x14ac:dyDescent="0.2">
      <c r="A10" s="89" t="s">
        <v>75</v>
      </c>
      <c r="B10" s="78">
        <v>1682517</v>
      </c>
      <c r="C10" s="78">
        <v>799715</v>
      </c>
      <c r="D10" s="78">
        <v>1709778</v>
      </c>
      <c r="E10" s="79">
        <v>809694</v>
      </c>
      <c r="F10" s="85">
        <f>D10/B10*100</f>
        <v>101.62025108810194</v>
      </c>
      <c r="G10" s="86">
        <f>E10/C10*100</f>
        <v>101.24781953570961</v>
      </c>
    </row>
    <row r="11" spans="1:7" s="80" customFormat="1" ht="21" customHeight="1" x14ac:dyDescent="0.2">
      <c r="A11" s="89" t="s">
        <v>76</v>
      </c>
      <c r="B11" s="78">
        <v>1556913</v>
      </c>
      <c r="C11" s="78">
        <v>728248</v>
      </c>
      <c r="D11" s="78">
        <v>1597798</v>
      </c>
      <c r="E11" s="79">
        <v>747738</v>
      </c>
      <c r="F11" s="85">
        <f t="shared" ref="F11:G15" si="0">D11/B11*100</f>
        <v>102.62602984238683</v>
      </c>
      <c r="G11" s="86">
        <f t="shared" si="0"/>
        <v>102.67628610033945</v>
      </c>
    </row>
    <row r="12" spans="1:7" s="80" customFormat="1" ht="18" x14ac:dyDescent="0.2">
      <c r="A12" s="89" t="s">
        <v>77</v>
      </c>
      <c r="B12" s="78">
        <v>1348694</v>
      </c>
      <c r="C12" s="78">
        <v>642213</v>
      </c>
      <c r="D12" s="78">
        <v>1386640</v>
      </c>
      <c r="E12" s="79">
        <v>660416</v>
      </c>
      <c r="F12" s="85">
        <f t="shared" si="0"/>
        <v>102.813536651012</v>
      </c>
      <c r="G12" s="86">
        <f t="shared" si="0"/>
        <v>102.83441786447798</v>
      </c>
    </row>
    <row r="13" spans="1:7" s="80" customFormat="1" ht="18" x14ac:dyDescent="0.2">
      <c r="A13" s="89" t="s">
        <v>78</v>
      </c>
      <c r="B13" s="78">
        <v>189458</v>
      </c>
      <c r="C13" s="78">
        <v>80066</v>
      </c>
      <c r="D13" s="78">
        <v>192671</v>
      </c>
      <c r="E13" s="79">
        <v>81492</v>
      </c>
      <c r="F13" s="85">
        <f t="shared" si="0"/>
        <v>101.69589038203719</v>
      </c>
      <c r="G13" s="86">
        <f t="shared" si="0"/>
        <v>101.78103064971398</v>
      </c>
    </row>
    <row r="14" spans="1:7" s="80" customFormat="1" ht="18" x14ac:dyDescent="0.2">
      <c r="A14" s="89" t="s">
        <v>79</v>
      </c>
      <c r="B14" s="78">
        <v>18761</v>
      </c>
      <c r="C14" s="78">
        <v>5969</v>
      </c>
      <c r="D14" s="78">
        <v>18487</v>
      </c>
      <c r="E14" s="79">
        <v>5830</v>
      </c>
      <c r="F14" s="85">
        <f t="shared" si="0"/>
        <v>98.539523479558653</v>
      </c>
      <c r="G14" s="86">
        <f t="shared" si="0"/>
        <v>97.671301725582168</v>
      </c>
    </row>
    <row r="15" spans="1:7" s="80" customFormat="1" ht="18.75" thickBot="1" x14ac:dyDescent="0.25">
      <c r="A15" s="89" t="s">
        <v>80</v>
      </c>
      <c r="B15" s="78">
        <v>125604</v>
      </c>
      <c r="C15" s="78">
        <v>71467</v>
      </c>
      <c r="D15" s="78">
        <v>111980</v>
      </c>
      <c r="E15" s="79">
        <v>61956</v>
      </c>
      <c r="F15" s="87">
        <f t="shared" si="0"/>
        <v>89.153211681156648</v>
      </c>
      <c r="G15" s="88">
        <f t="shared" si="0"/>
        <v>86.69175983320973</v>
      </c>
    </row>
    <row r="16" spans="1:7" s="80" customFormat="1" ht="19.5" thickTop="1" thickBot="1" x14ac:dyDescent="0.25">
      <c r="A16" s="90" t="s">
        <v>81</v>
      </c>
      <c r="B16" s="81">
        <f>B15/B10*100</f>
        <v>7.4652440361672427</v>
      </c>
      <c r="C16" s="81">
        <f t="shared" ref="C16:E16" si="1">C15/C10*100</f>
        <v>8.9365586490187123</v>
      </c>
      <c r="D16" s="81">
        <f t="shared" si="1"/>
        <v>6.5493882831572288</v>
      </c>
      <c r="E16" s="82">
        <f t="shared" si="1"/>
        <v>7.6517795611675519</v>
      </c>
      <c r="F16" s="75"/>
      <c r="G16" s="75"/>
    </row>
    <row r="17" spans="1:1" ht="15" thickTop="1" x14ac:dyDescent="0.2">
      <c r="A17" s="61" t="s">
        <v>159</v>
      </c>
    </row>
    <row r="18" spans="1:1" x14ac:dyDescent="0.2">
      <c r="A18" s="61" t="s">
        <v>160</v>
      </c>
    </row>
    <row r="19" spans="1:1" x14ac:dyDescent="0.2">
      <c r="A19" s="61" t="s">
        <v>161</v>
      </c>
    </row>
    <row r="20" spans="1:1" x14ac:dyDescent="0.2">
      <c r="A20" s="61" t="s">
        <v>162</v>
      </c>
    </row>
    <row r="22" spans="1:1" x14ac:dyDescent="0.2">
      <c r="A22" s="125" t="s">
        <v>172</v>
      </c>
    </row>
  </sheetData>
  <mergeCells count="7">
    <mergeCell ref="A1:G1"/>
    <mergeCell ref="A6:A9"/>
    <mergeCell ref="B6:C8"/>
    <mergeCell ref="D6:E8"/>
    <mergeCell ref="F6:G6"/>
    <mergeCell ref="F7:G7"/>
    <mergeCell ref="F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2</vt:i4>
      </vt:variant>
    </vt:vector>
  </HeadingPairs>
  <TitlesOfParts>
    <vt:vector size="10" baseType="lpstr">
      <vt:lpstr>Trajanje</vt:lpstr>
      <vt:lpstr>Prijavljene potrebe</vt:lpstr>
      <vt:lpstr>Tekući račun</vt:lpstr>
      <vt:lpstr>Uvoz</vt:lpstr>
      <vt:lpstr>Režijski troškovi</vt:lpstr>
      <vt:lpstr>Račun</vt:lpstr>
      <vt:lpstr>Dopunski 1</vt:lpstr>
      <vt:lpstr>Dopunski 2</vt:lpstr>
      <vt:lpstr>Cijena</vt:lpstr>
      <vt:lpstr>Proizvod</vt:lpstr>
    </vt:vector>
  </TitlesOfParts>
  <Company>HZZ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2004-04-25T06:31:51Z</cp:lastPrinted>
  <dcterms:created xsi:type="dcterms:W3CDTF">2004-04-23T21:11:35Z</dcterms:created>
  <dcterms:modified xsi:type="dcterms:W3CDTF">2023-09-16T19:06:05Z</dcterms:modified>
</cp:coreProperties>
</file>